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015" activeTab="0"/>
  </bookViews>
  <sheets>
    <sheet name="Wszyscy" sheetId="1" r:id="rId1"/>
  </sheets>
  <definedNames/>
  <calcPr fullCalcOnLoad="1"/>
</workbook>
</file>

<file path=xl/sharedStrings.xml><?xml version="1.0" encoding="utf-8"?>
<sst xmlns="http://schemas.openxmlformats.org/spreadsheetml/2006/main" count="499" uniqueCount="320">
  <si>
    <t>Klub sportowy</t>
  </si>
  <si>
    <t>Data urodzenia</t>
  </si>
  <si>
    <t>Płeć</t>
  </si>
  <si>
    <t>Czas</t>
  </si>
  <si>
    <t>Miejsce</t>
  </si>
  <si>
    <t>Wiek</t>
  </si>
  <si>
    <t>Rok ur.</t>
  </si>
  <si>
    <t>Nazwisko i imię</t>
  </si>
  <si>
    <t>Wykluczyć zwycięzców z kategorii!!!</t>
  </si>
  <si>
    <t>Nr start.</t>
  </si>
  <si>
    <t>Kat.</t>
  </si>
  <si>
    <t>M. w kat.</t>
  </si>
  <si>
    <t>Do wydruku ukryć D-K</t>
  </si>
  <si>
    <t>M</t>
  </si>
  <si>
    <t>Wyniki XVII Ogólnopolskiego Biegu "Krzepkich"</t>
  </si>
  <si>
    <t>Wolniaczyk Piotr</t>
  </si>
  <si>
    <t>-</t>
  </si>
  <si>
    <t>14-01-1989</t>
  </si>
  <si>
    <t>Działoszyn</t>
  </si>
  <si>
    <t>Loska Michał</t>
  </si>
  <si>
    <t>LO Działoszyn</t>
  </si>
  <si>
    <t>07-07-1992</t>
  </si>
  <si>
    <t>Kuzyk Agnieszka</t>
  </si>
  <si>
    <t>28-02-1976</t>
  </si>
  <si>
    <t>K</t>
  </si>
  <si>
    <t>Olszewski Arkadiusz</t>
  </si>
  <si>
    <t>NGB Kłobuck</t>
  </si>
  <si>
    <t>13-04-1970</t>
  </si>
  <si>
    <t>Kłobuck</t>
  </si>
  <si>
    <t>Szukalski Grzegorz</t>
  </si>
  <si>
    <t>02-09-1979</t>
  </si>
  <si>
    <t xml:space="preserve">Piskoń Tomasz </t>
  </si>
  <si>
    <t>12-12-1985</t>
  </si>
  <si>
    <t>Bajda Jacek</t>
  </si>
  <si>
    <t>08-06-1977</t>
  </si>
  <si>
    <t>Obodecki Bartosz</t>
  </si>
  <si>
    <t>09-02-1977</t>
  </si>
  <si>
    <t xml:space="preserve"> Bugdoł Ewa</t>
  </si>
  <si>
    <t>WLKS Kmicic Częstochowa</t>
  </si>
  <si>
    <t>23-12-1986</t>
  </si>
  <si>
    <t>Budna Barbara</t>
  </si>
  <si>
    <t>WKB Meta Lubliniec</t>
  </si>
  <si>
    <t>17-12-1970</t>
  </si>
  <si>
    <t>Tołłoczko  Arkadiusz</t>
  </si>
  <si>
    <t>Jelcz-Laskowicze</t>
  </si>
  <si>
    <t>22-03-1977</t>
  </si>
  <si>
    <t>Śołtyński Andrzej</t>
  </si>
  <si>
    <t>WKB Piast Wrocław</t>
  </si>
  <si>
    <t>22-11-1960</t>
  </si>
  <si>
    <t>Budny Andrzej</t>
  </si>
  <si>
    <t>17-03-1973</t>
  </si>
  <si>
    <t>Sieradzki Rafał</t>
  </si>
  <si>
    <t>KS Piętka Katowice</t>
  </si>
  <si>
    <t>02-09-1977</t>
  </si>
  <si>
    <t>Matyja Andrzej</t>
  </si>
  <si>
    <t>26-07-1978</t>
  </si>
  <si>
    <t>Górnicki Radomir</t>
  </si>
  <si>
    <t>Policja Olesno</t>
  </si>
  <si>
    <t>28-01-1978</t>
  </si>
  <si>
    <t>Kochman Janusz</t>
  </si>
  <si>
    <t>26-06-1964</t>
  </si>
  <si>
    <t>Kapuścińska Anna</t>
  </si>
  <si>
    <t>Victoria Świętochłowice</t>
  </si>
  <si>
    <t>05-02-1952</t>
  </si>
  <si>
    <t>Pęcherz Łukasz</t>
  </si>
  <si>
    <t>SU Tieris</t>
  </si>
  <si>
    <t>15-06-1980</t>
  </si>
  <si>
    <t>Kubicki Wojciech</t>
  </si>
  <si>
    <t>22-02-1991</t>
  </si>
  <si>
    <t>Szweda Piotr</t>
  </si>
  <si>
    <t>Bytom</t>
  </si>
  <si>
    <t>14-02-1968</t>
  </si>
  <si>
    <t>Balcerzak Bogdan</t>
  </si>
  <si>
    <t>17-03-1965</t>
  </si>
  <si>
    <t>Wszelaki Damian</t>
  </si>
  <si>
    <t>Bełchatów</t>
  </si>
  <si>
    <t>11-07-1985</t>
  </si>
  <si>
    <t>Nicpoń Sebastian</t>
  </si>
  <si>
    <t>Liswarta Krzepice</t>
  </si>
  <si>
    <t>03-04-1993</t>
  </si>
  <si>
    <t>Wojtal Tomasz</t>
  </si>
  <si>
    <t>17-07-1967</t>
  </si>
  <si>
    <t>Stawicki Zdzisław</t>
  </si>
  <si>
    <t>Powerade Blachownia</t>
  </si>
  <si>
    <t>15-04-1970</t>
  </si>
  <si>
    <t>Chudy Jacek</t>
  </si>
  <si>
    <t>19-03-1975</t>
  </si>
  <si>
    <t>Kilan Piotr</t>
  </si>
  <si>
    <t>19-05-1972</t>
  </si>
  <si>
    <t>Markowicz Marcin</t>
  </si>
  <si>
    <t>Częstochowa</t>
  </si>
  <si>
    <t>06-09-1974</t>
  </si>
  <si>
    <t>Więcławik Damian</t>
  </si>
  <si>
    <t>Gimnazjum w Starokrzepicach</t>
  </si>
  <si>
    <t>20-02-1994</t>
  </si>
  <si>
    <t>Grabowski Jaroslaw</t>
  </si>
  <si>
    <t>22-11-1989</t>
  </si>
  <si>
    <t>Francik Robert</t>
  </si>
  <si>
    <t>03-03-1974</t>
  </si>
  <si>
    <t>Gutowski Dariusz</t>
  </si>
  <si>
    <t>18-11-1968</t>
  </si>
  <si>
    <t>Pelikan Dariusz</t>
  </si>
  <si>
    <t>05-06-1969</t>
  </si>
  <si>
    <t>Pędziwiatr Robert</t>
  </si>
  <si>
    <t>Struś "Emu" Blachownia</t>
  </si>
  <si>
    <t>21-03-1971</t>
  </si>
  <si>
    <t>Kilan Zbigniew</t>
  </si>
  <si>
    <t>Szczekociny</t>
  </si>
  <si>
    <t>06-01-1957</t>
  </si>
  <si>
    <t>Jaszczyk Włodzimierz</t>
  </si>
  <si>
    <t>10-07-1970</t>
  </si>
  <si>
    <t>Pelikan Andrzej</t>
  </si>
  <si>
    <t>28-01-1966</t>
  </si>
  <si>
    <t>Lemiesz Aneta</t>
  </si>
  <si>
    <t>17-01-1981</t>
  </si>
  <si>
    <t>Kaczmarek Michał</t>
  </si>
  <si>
    <t>WKS Grunwald</t>
  </si>
  <si>
    <t>19-09-1977</t>
  </si>
  <si>
    <t>Ścibisz Bogdan</t>
  </si>
  <si>
    <t>Sosnowiec</t>
  </si>
  <si>
    <t>27-04-1943</t>
  </si>
  <si>
    <t xml:space="preserve"> Strzelczyk Arkadiusz</t>
  </si>
  <si>
    <t>Kł. Chrobry</t>
  </si>
  <si>
    <t>13-05-1958</t>
  </si>
  <si>
    <t>Baranowska Bożena</t>
  </si>
  <si>
    <t>BBA Butterfly</t>
  </si>
  <si>
    <t>27-12-1966</t>
  </si>
  <si>
    <t>Kucharczyk Tomasz</t>
  </si>
  <si>
    <t>WKB Meta</t>
  </si>
  <si>
    <t>30-12-1989</t>
  </si>
  <si>
    <t>Zembroń Mariusz</t>
  </si>
  <si>
    <t>00-00-1974</t>
  </si>
  <si>
    <t>Bogatko Tomasz</t>
  </si>
  <si>
    <t>19-01-1965</t>
  </si>
  <si>
    <t>Macoch Zbigniew</t>
  </si>
  <si>
    <t>Kopartowski Wiktor</t>
  </si>
  <si>
    <t>12-04-1952</t>
  </si>
  <si>
    <t>Macoch Ewa</t>
  </si>
  <si>
    <t>02-12-1979</t>
  </si>
  <si>
    <t>Krawczyk Tadeusz</t>
  </si>
  <si>
    <t>KB Florian Zajączki II</t>
  </si>
  <si>
    <t>03-04-1958</t>
  </si>
  <si>
    <t>Kusej Mateusz</t>
  </si>
  <si>
    <t>ULKS "Podkowa Janów"</t>
  </si>
  <si>
    <t>Palacz Mariusz</t>
  </si>
  <si>
    <t>16-07-1966</t>
  </si>
  <si>
    <t>Obałka Szymon</t>
  </si>
  <si>
    <t>19-09-1953</t>
  </si>
  <si>
    <t>Bis Robert</t>
  </si>
  <si>
    <t>KKTA</t>
  </si>
  <si>
    <t xml:space="preserve">Bury Andrzej </t>
  </si>
  <si>
    <t>Lasek Bielański TEAM</t>
  </si>
  <si>
    <t>Ciołek Agnieszka</t>
  </si>
  <si>
    <t>AZS AWF Wrocław</t>
  </si>
  <si>
    <t>22-10-1985</t>
  </si>
  <si>
    <t>Mistygacz Bartłomiej</t>
  </si>
  <si>
    <t>26-03-1984</t>
  </si>
  <si>
    <t>Machowski Jan</t>
  </si>
  <si>
    <t>11-05-1950</t>
  </si>
  <si>
    <t>Pyrak Jan</t>
  </si>
  <si>
    <t>26-10-1952</t>
  </si>
  <si>
    <t>Pastucha Marek</t>
  </si>
  <si>
    <t>CROSS Krapkowice</t>
  </si>
  <si>
    <t>26-07-1960</t>
  </si>
  <si>
    <t>Pastucha Anna</t>
  </si>
  <si>
    <t>01-10-1958</t>
  </si>
  <si>
    <t>Uszko Grzegorz</t>
  </si>
  <si>
    <t>KS Siedlec</t>
  </si>
  <si>
    <t>30-01-1967</t>
  </si>
  <si>
    <t>Matyszczak Roman</t>
  </si>
  <si>
    <t>12-03-1964</t>
  </si>
  <si>
    <t>Matyszczak Przemysław</t>
  </si>
  <si>
    <t>Trzepizur Dominik</t>
  </si>
  <si>
    <t>12-05-1987</t>
  </si>
  <si>
    <t>Szraucner Mirosław</t>
  </si>
  <si>
    <t>27-04-1969</t>
  </si>
  <si>
    <t>Dądela Antoni</t>
  </si>
  <si>
    <t>27-03-1952</t>
  </si>
  <si>
    <t>Bil Janusz</t>
  </si>
  <si>
    <t>Tedrive Praszka</t>
  </si>
  <si>
    <t>16-05-1953</t>
  </si>
  <si>
    <t>Orzełek Sławomir</t>
  </si>
  <si>
    <t>Zabiegani Cz-wa</t>
  </si>
  <si>
    <t>14-05-1956</t>
  </si>
  <si>
    <t>Klimek Tadeusz</t>
  </si>
  <si>
    <t>07-09-1969</t>
  </si>
  <si>
    <t>Mosiala Jan</t>
  </si>
  <si>
    <t>Brych-Pająk Ewa</t>
  </si>
  <si>
    <t>Budowlani Częstochowa</t>
  </si>
  <si>
    <t>17-01-1975</t>
  </si>
  <si>
    <t>Pyra Wiesław</t>
  </si>
  <si>
    <t>14-03-1972</t>
  </si>
  <si>
    <t>Ociepa Marek</t>
  </si>
  <si>
    <t>19-06-1960</t>
  </si>
  <si>
    <t>Suk Mirosław</t>
  </si>
  <si>
    <t>27-01-1951</t>
  </si>
  <si>
    <t>Wiśniewski Marian</t>
  </si>
  <si>
    <t>26-08-1956</t>
  </si>
  <si>
    <t>Kisiel Tomasz</t>
  </si>
  <si>
    <t>03-01-1968</t>
  </si>
  <si>
    <t>Huras Daniel</t>
  </si>
  <si>
    <t>07-12-1991</t>
  </si>
  <si>
    <t xml:space="preserve">Kot Eugeniusz </t>
  </si>
  <si>
    <t>MOSYL Czeladź</t>
  </si>
  <si>
    <t>25-06-1935</t>
  </si>
  <si>
    <t>Małek Stanisław</t>
  </si>
  <si>
    <t>11-03-1954</t>
  </si>
  <si>
    <t>Koprek Edmund</t>
  </si>
  <si>
    <t>13-09-1960</t>
  </si>
  <si>
    <t>Tomalski Mieczysław</t>
  </si>
  <si>
    <t>Podkowa Janów</t>
  </si>
  <si>
    <t>00-09-1938</t>
  </si>
  <si>
    <t>Szafarczyk Janusz</t>
  </si>
  <si>
    <t>25-07-1969</t>
  </si>
  <si>
    <t>Cieśla Jan</t>
  </si>
  <si>
    <t>24-06-1950</t>
  </si>
  <si>
    <t>Niepiekło Krzysztof</t>
  </si>
  <si>
    <t>Leśne Ludki</t>
  </si>
  <si>
    <t>05-05-1959</t>
  </si>
  <si>
    <t>Rajczyk Włodzimierz</t>
  </si>
  <si>
    <t>18-08-1959</t>
  </si>
  <si>
    <t>Lamik Przemysław</t>
  </si>
  <si>
    <t>06-05-1977</t>
  </si>
  <si>
    <t>Snochowski Rafał</t>
  </si>
  <si>
    <t>LKS OMEGA Kleszczów</t>
  </si>
  <si>
    <t>31-10-1983</t>
  </si>
  <si>
    <t>Sowa Damian</t>
  </si>
  <si>
    <t>LZS Rudniki</t>
  </si>
  <si>
    <t>11-05-1980</t>
  </si>
  <si>
    <t>Uryga Wioletta</t>
  </si>
  <si>
    <t>18-10-1968</t>
  </si>
  <si>
    <t xml:space="preserve">Kempa Karol </t>
  </si>
  <si>
    <t>12-02-1988</t>
  </si>
  <si>
    <t>Kania Rafał</t>
  </si>
  <si>
    <t>MROCZEŃ</t>
  </si>
  <si>
    <t>07-01-1988</t>
  </si>
  <si>
    <t>Świtala Dawid</t>
  </si>
  <si>
    <t>02-09-1991</t>
  </si>
  <si>
    <t>Pluskota Henryk</t>
  </si>
  <si>
    <t>Przygoda Damian</t>
  </si>
  <si>
    <t>25-01-1990</t>
  </si>
  <si>
    <t>Markowski Zbigniew</t>
  </si>
  <si>
    <t>05-05-1970</t>
  </si>
  <si>
    <t>Napora Łukasz</t>
  </si>
  <si>
    <t>Politechnik Śląska Gliwice</t>
  </si>
  <si>
    <t>03-06-1985</t>
  </si>
  <si>
    <t>30-07-1983</t>
  </si>
  <si>
    <t>Boźko Yerganiy</t>
  </si>
  <si>
    <t>01-06-1975</t>
  </si>
  <si>
    <t>Padalinskaya Anastasiya</t>
  </si>
  <si>
    <t>Dinamo-Minsk</t>
  </si>
  <si>
    <t>03-11-1982</t>
  </si>
  <si>
    <t>Filak Stanisław</t>
  </si>
  <si>
    <t>06-05-1969</t>
  </si>
  <si>
    <t>Osuch Tomasz</t>
  </si>
  <si>
    <t>06-03-1961</t>
  </si>
  <si>
    <t>Pelikan Witold</t>
  </si>
  <si>
    <t xml:space="preserve"> NGB Kłobuck</t>
  </si>
  <si>
    <t>Foksa Marek</t>
  </si>
  <si>
    <t>Borki Morawa</t>
  </si>
  <si>
    <t>25-10-1956</t>
  </si>
  <si>
    <t>Gniła Rafał</t>
  </si>
  <si>
    <t>19-09-1976</t>
  </si>
  <si>
    <t>Magiera Piotr</t>
  </si>
  <si>
    <t>LKS Myszków</t>
  </si>
  <si>
    <t>Rybak Leonid</t>
  </si>
  <si>
    <t>00-00-1979</t>
  </si>
  <si>
    <t>Kamiński Krzysztof</t>
  </si>
  <si>
    <t>Florian Zajączki II</t>
  </si>
  <si>
    <t>14-09-1959</t>
  </si>
  <si>
    <t>Napieraj Daniel</t>
  </si>
  <si>
    <t>12-12-1992</t>
  </si>
  <si>
    <t>Kucharczyk Marcin</t>
  </si>
  <si>
    <t>16-07-1992</t>
  </si>
  <si>
    <t>Pieńkowski Marek</t>
  </si>
  <si>
    <t>25-11-1987</t>
  </si>
  <si>
    <t>Mańka Artur</t>
  </si>
  <si>
    <t>06-02-1982</t>
  </si>
  <si>
    <t xml:space="preserve">Zielonka Mirosław </t>
  </si>
  <si>
    <t>24-05-1968</t>
  </si>
  <si>
    <t xml:space="preserve">Kik Andrzej </t>
  </si>
  <si>
    <t>Niezrzeszony</t>
  </si>
  <si>
    <t>16-07-1947</t>
  </si>
  <si>
    <t>Twardawa Krzysztof</t>
  </si>
  <si>
    <t>Basiński Wiktor</t>
  </si>
  <si>
    <t>23-12-1960</t>
  </si>
  <si>
    <t xml:space="preserve">Sosnowska Anna </t>
  </si>
  <si>
    <t>04-06-1980</t>
  </si>
  <si>
    <t>Sosnowski Tomasz</t>
  </si>
  <si>
    <t>03-08-1977</t>
  </si>
  <si>
    <t>Kuś Bogdan</t>
  </si>
  <si>
    <t>17-01-1976</t>
  </si>
  <si>
    <t>Chłopaś Artur</t>
  </si>
  <si>
    <t>05-09-1973</t>
  </si>
  <si>
    <t>Koralewicz Artur</t>
  </si>
  <si>
    <t>10-04-1973</t>
  </si>
  <si>
    <t>Woch Darek</t>
  </si>
  <si>
    <t>15-07-1988</t>
  </si>
  <si>
    <t>Kłosińska Ewa</t>
  </si>
  <si>
    <t>01-08-1990</t>
  </si>
  <si>
    <t>Myrcik Dariusz</t>
  </si>
  <si>
    <t>IKAR Lubliniec</t>
  </si>
  <si>
    <t>14-12-1967</t>
  </si>
  <si>
    <t>Głąb Krzysztof</t>
  </si>
  <si>
    <t>14-05-1969</t>
  </si>
  <si>
    <t>26-04-1958</t>
  </si>
  <si>
    <t>17-02-1982</t>
  </si>
  <si>
    <t>01-01-1948</t>
  </si>
  <si>
    <t>Maldis Marek</t>
  </si>
  <si>
    <t>26-05-1949</t>
  </si>
  <si>
    <t>05-05-1991</t>
  </si>
  <si>
    <t>19-09-1961</t>
  </si>
  <si>
    <t>03-11-1956</t>
  </si>
  <si>
    <t>20-04-1962</t>
  </si>
  <si>
    <t>03-09-1992</t>
  </si>
  <si>
    <t>21-05-1993</t>
  </si>
  <si>
    <t>Ignatowa Juliya</t>
  </si>
  <si>
    <t xml:space="preserve">Dinamo Odessa </t>
  </si>
  <si>
    <t>Dinamo Charków</t>
  </si>
  <si>
    <t>Dinamo Chmielnickii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</si>
</sst>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A2:K150" totalsRowCount="1">
  <autoFilter ref="A2:K150"/>
  <tableColumns count="11">
    <tableColumn id="1" name="Nr start."/>
    <tableColumn id="2" name="Nazwisko i imię"/>
    <tableColumn id="4" name="Klub sportowy"/>
    <tableColumn id="5" name="Data urodzenia"/>
    <tableColumn id="17" name="Rok ur."/>
    <tableColumn id="10" name="Płeć"/>
    <tableColumn id="16" name="Wiek"/>
    <tableColumn id="11" name="Kat."/>
    <tableColumn id="12" name="Czas"/>
    <tableColumn id="13" name="Miejsce"/>
    <tableColumn id="14" name="M. w kat." totalsRowFunction="cou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workbookViewId="0" topLeftCell="A100">
      <selection activeCell="J124" sqref="J124"/>
    </sheetView>
  </sheetViews>
  <sheetFormatPr defaultColWidth="9.140625" defaultRowHeight="12.75"/>
  <cols>
    <col min="1" max="1" width="8.00390625" style="3" bestFit="1" customWidth="1"/>
    <col min="2" max="2" width="27.421875" style="3" customWidth="1"/>
    <col min="3" max="3" width="34.28125" style="3" customWidth="1"/>
    <col min="4" max="4" width="12.8515625" style="0" customWidth="1"/>
    <col min="5" max="5" width="9.57421875" style="0" hidden="1" customWidth="1"/>
    <col min="6" max="6" width="0" style="0" hidden="1" customWidth="1"/>
    <col min="7" max="7" width="7.7109375" style="0" hidden="1" customWidth="1"/>
    <col min="8" max="8" width="14.140625" style="3" customWidth="1"/>
    <col min="9" max="9" width="10.28125" style="3" customWidth="1"/>
    <col min="10" max="10" width="9.57421875" style="9" customWidth="1"/>
    <col min="11" max="11" width="9.57421875" style="3" customWidth="1"/>
  </cols>
  <sheetData>
    <row r="1" spans="1:11" ht="36" customHeight="1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2" t="s">
        <v>9</v>
      </c>
      <c r="B2" s="2" t="s">
        <v>7</v>
      </c>
      <c r="C2" s="2" t="s">
        <v>0</v>
      </c>
      <c r="D2" s="2" t="s">
        <v>1</v>
      </c>
      <c r="E2" s="2" t="s">
        <v>6</v>
      </c>
      <c r="F2" s="2" t="s">
        <v>2</v>
      </c>
      <c r="G2" s="2" t="s">
        <v>5</v>
      </c>
      <c r="H2" s="2" t="s">
        <v>10</v>
      </c>
      <c r="I2" s="2" t="s">
        <v>3</v>
      </c>
      <c r="J2" s="2" t="s">
        <v>4</v>
      </c>
      <c r="K2" s="2" t="s">
        <v>11</v>
      </c>
    </row>
    <row r="3" spans="1:11" ht="12.75">
      <c r="A3" s="3">
        <v>87</v>
      </c>
      <c r="B3" s="3" t="s">
        <v>247</v>
      </c>
      <c r="C3" s="3" t="s">
        <v>318</v>
      </c>
      <c r="D3" t="s">
        <v>248</v>
      </c>
      <c r="E3" t="str">
        <f aca="true" t="shared" si="0" ref="E3:E34">MID(D3,9,2)</f>
        <v>75</v>
      </c>
      <c r="F3" t="s">
        <v>13</v>
      </c>
      <c r="G3" s="1">
        <f aca="true" t="shared" si="1" ref="G3:G34">110-E3</f>
        <v>35</v>
      </c>
      <c r="H3" s="3" t="str">
        <f aca="true" t="shared" si="2" ref="H3:H34">IF(F3="M",IF(G3&lt;=29,"M 16-29",IF(G3&lt;=39,"M 30-39",IF(G3&lt;=49,"M 40-49",IF(G3&lt;=59,"M 50-59",IF(G3&lt;=69,"M 60-69","M &gt;=70"))))),IF(F3="K",IF(G3&lt;=29,"K 16-29",IF(G3&lt;=45,"K 30-45","K &gt;45"))))</f>
        <v>M 30-39</v>
      </c>
      <c r="I3" s="8">
        <v>31.07</v>
      </c>
      <c r="J3" s="9">
        <v>1</v>
      </c>
      <c r="K3" s="3" t="s">
        <v>16</v>
      </c>
    </row>
    <row r="4" spans="1:11" ht="12.75">
      <c r="A4" s="3">
        <v>92</v>
      </c>
      <c r="B4" s="3" t="s">
        <v>265</v>
      </c>
      <c r="C4" s="3" t="s">
        <v>319</v>
      </c>
      <c r="D4" t="s">
        <v>266</v>
      </c>
      <c r="E4" t="str">
        <f t="shared" si="0"/>
        <v>79</v>
      </c>
      <c r="F4" t="s">
        <v>13</v>
      </c>
      <c r="G4" s="1">
        <f t="shared" si="1"/>
        <v>31</v>
      </c>
      <c r="H4" s="3" t="str">
        <f t="shared" si="2"/>
        <v>M 30-39</v>
      </c>
      <c r="I4" s="8">
        <v>31.54</v>
      </c>
      <c r="J4" s="9">
        <v>2</v>
      </c>
      <c r="K4" s="3" t="s">
        <v>16</v>
      </c>
    </row>
    <row r="5" spans="1:11" ht="12.75">
      <c r="A5" s="3">
        <v>20</v>
      </c>
      <c r="B5" s="3" t="s">
        <v>115</v>
      </c>
      <c r="C5" s="3" t="s">
        <v>116</v>
      </c>
      <c r="D5" s="5" t="s">
        <v>117</v>
      </c>
      <c r="E5" t="str">
        <f t="shared" si="0"/>
        <v>77</v>
      </c>
      <c r="F5" t="s">
        <v>13</v>
      </c>
      <c r="G5" s="1">
        <f t="shared" si="1"/>
        <v>33</v>
      </c>
      <c r="H5" s="3" t="str">
        <f t="shared" si="2"/>
        <v>M 30-39</v>
      </c>
      <c r="I5" s="8">
        <v>33.17</v>
      </c>
      <c r="J5" s="9">
        <v>3</v>
      </c>
      <c r="K5" s="3" t="s">
        <v>16</v>
      </c>
    </row>
    <row r="6" spans="1:11" ht="12.75">
      <c r="A6" s="3">
        <v>94</v>
      </c>
      <c r="B6" s="3" t="s">
        <v>263</v>
      </c>
      <c r="C6" s="3" t="s">
        <v>264</v>
      </c>
      <c r="D6" t="s">
        <v>306</v>
      </c>
      <c r="E6" t="str">
        <f t="shared" si="0"/>
        <v>82</v>
      </c>
      <c r="F6" t="s">
        <v>13</v>
      </c>
      <c r="G6" s="1">
        <f t="shared" si="1"/>
        <v>28</v>
      </c>
      <c r="H6" s="3" t="str">
        <f t="shared" si="2"/>
        <v>M 16-29</v>
      </c>
      <c r="I6" s="8">
        <v>35.01</v>
      </c>
      <c r="J6" s="9">
        <v>4</v>
      </c>
      <c r="K6" s="3">
        <v>1</v>
      </c>
    </row>
    <row r="7" spans="1:11" ht="12.75">
      <c r="A7" s="3">
        <v>41</v>
      </c>
      <c r="B7" s="3" t="s">
        <v>152</v>
      </c>
      <c r="C7" s="3" t="s">
        <v>153</v>
      </c>
      <c r="D7" t="s">
        <v>154</v>
      </c>
      <c r="E7" t="str">
        <f t="shared" si="0"/>
        <v>85</v>
      </c>
      <c r="F7" t="s">
        <v>24</v>
      </c>
      <c r="G7" s="1">
        <f t="shared" si="1"/>
        <v>25</v>
      </c>
      <c r="H7" s="3" t="str">
        <f t="shared" si="2"/>
        <v>K 16-29</v>
      </c>
      <c r="I7" s="8">
        <v>35.35</v>
      </c>
      <c r="J7" s="9">
        <v>5</v>
      </c>
      <c r="K7" s="3" t="s">
        <v>16</v>
      </c>
    </row>
    <row r="8" spans="1:11" ht="12.75">
      <c r="A8" s="3">
        <v>61</v>
      </c>
      <c r="B8" s="3" t="s">
        <v>192</v>
      </c>
      <c r="D8" t="s">
        <v>193</v>
      </c>
      <c r="E8" t="str">
        <f t="shared" si="0"/>
        <v>60</v>
      </c>
      <c r="F8" t="s">
        <v>13</v>
      </c>
      <c r="G8" s="1">
        <f t="shared" si="1"/>
        <v>50</v>
      </c>
      <c r="H8" s="3" t="str">
        <f t="shared" si="2"/>
        <v>M 50-59</v>
      </c>
      <c r="I8" s="8">
        <v>35.49</v>
      </c>
      <c r="J8" s="9">
        <v>6</v>
      </c>
      <c r="K8" s="3">
        <v>1</v>
      </c>
    </row>
    <row r="9" spans="1:11" ht="12.75">
      <c r="A9" s="3">
        <v>86</v>
      </c>
      <c r="B9" s="3" t="s">
        <v>316</v>
      </c>
      <c r="C9" s="3" t="s">
        <v>317</v>
      </c>
      <c r="D9" t="s">
        <v>246</v>
      </c>
      <c r="E9" t="str">
        <f t="shared" si="0"/>
        <v>83</v>
      </c>
      <c r="F9" t="s">
        <v>24</v>
      </c>
      <c r="G9" s="1">
        <f t="shared" si="1"/>
        <v>27</v>
      </c>
      <c r="H9" s="3" t="str">
        <f t="shared" si="2"/>
        <v>K 16-29</v>
      </c>
      <c r="I9" s="8">
        <v>36.01</v>
      </c>
      <c r="J9" s="9">
        <v>7</v>
      </c>
      <c r="K9" s="3" t="s">
        <v>16</v>
      </c>
    </row>
    <row r="10" spans="1:11" ht="12.75">
      <c r="A10" s="3">
        <v>77</v>
      </c>
      <c r="B10" s="3" t="s">
        <v>229</v>
      </c>
      <c r="D10" t="s">
        <v>230</v>
      </c>
      <c r="E10" t="str">
        <f t="shared" si="0"/>
        <v>68</v>
      </c>
      <c r="F10" t="s">
        <v>24</v>
      </c>
      <c r="G10" s="1">
        <f t="shared" si="1"/>
        <v>42</v>
      </c>
      <c r="H10" s="3" t="str">
        <f t="shared" si="2"/>
        <v>K 30-45</v>
      </c>
      <c r="I10" s="8">
        <v>36.39</v>
      </c>
      <c r="J10" s="9">
        <v>8</v>
      </c>
      <c r="K10" s="3" t="s">
        <v>16</v>
      </c>
    </row>
    <row r="11" spans="1:11" ht="12.75">
      <c r="A11" s="3">
        <v>27</v>
      </c>
      <c r="B11" s="3" t="s">
        <v>130</v>
      </c>
      <c r="C11" s="3" t="s">
        <v>128</v>
      </c>
      <c r="D11" t="s">
        <v>131</v>
      </c>
      <c r="E11" t="str">
        <f t="shared" si="0"/>
        <v>74</v>
      </c>
      <c r="F11" t="s">
        <v>13</v>
      </c>
      <c r="G11" s="1">
        <f t="shared" si="1"/>
        <v>36</v>
      </c>
      <c r="H11" s="3" t="str">
        <f t="shared" si="2"/>
        <v>M 30-39</v>
      </c>
      <c r="I11" s="8">
        <v>36.52</v>
      </c>
      <c r="J11" s="9">
        <v>9</v>
      </c>
      <c r="K11" s="3">
        <v>1</v>
      </c>
    </row>
    <row r="12" spans="1:11" ht="12.75">
      <c r="A12" s="3">
        <v>100</v>
      </c>
      <c r="B12" s="3" t="s">
        <v>261</v>
      </c>
      <c r="C12" s="3" t="s">
        <v>41</v>
      </c>
      <c r="D12" t="s">
        <v>262</v>
      </c>
      <c r="E12" t="str">
        <f t="shared" si="0"/>
        <v>76</v>
      </c>
      <c r="F12" t="s">
        <v>13</v>
      </c>
      <c r="G12" s="1">
        <f t="shared" si="1"/>
        <v>34</v>
      </c>
      <c r="H12" s="3" t="str">
        <f t="shared" si="2"/>
        <v>M 30-39</v>
      </c>
      <c r="I12" s="8">
        <v>37.24</v>
      </c>
      <c r="J12" s="9">
        <v>10</v>
      </c>
      <c r="K12" s="3">
        <v>2</v>
      </c>
    </row>
    <row r="13" spans="1:11" ht="12.75">
      <c r="A13" s="3">
        <v>52</v>
      </c>
      <c r="B13" s="3" t="s">
        <v>172</v>
      </c>
      <c r="C13" s="3" t="s">
        <v>26</v>
      </c>
      <c r="D13" t="s">
        <v>173</v>
      </c>
      <c r="E13" t="str">
        <f t="shared" si="0"/>
        <v>87</v>
      </c>
      <c r="F13" t="s">
        <v>13</v>
      </c>
      <c r="G13" s="1">
        <f t="shared" si="1"/>
        <v>23</v>
      </c>
      <c r="H13" s="3" t="str">
        <f t="shared" si="2"/>
        <v>M 16-29</v>
      </c>
      <c r="I13" s="8">
        <v>37.34</v>
      </c>
      <c r="J13" s="9">
        <v>11</v>
      </c>
      <c r="K13" s="3">
        <v>2</v>
      </c>
    </row>
    <row r="14" spans="1:11" ht="12.75">
      <c r="A14" s="3">
        <v>118</v>
      </c>
      <c r="B14" s="3" t="s">
        <v>51</v>
      </c>
      <c r="C14" s="3" t="s">
        <v>52</v>
      </c>
      <c r="D14" t="s">
        <v>53</v>
      </c>
      <c r="E14" t="str">
        <f t="shared" si="0"/>
        <v>77</v>
      </c>
      <c r="F14" t="s">
        <v>13</v>
      </c>
      <c r="G14" s="1">
        <f t="shared" si="1"/>
        <v>33</v>
      </c>
      <c r="H14" s="3" t="str">
        <f t="shared" si="2"/>
        <v>M 30-39</v>
      </c>
      <c r="I14" s="8">
        <v>37.45</v>
      </c>
      <c r="J14" s="9">
        <v>12</v>
      </c>
      <c r="K14" s="3">
        <v>3</v>
      </c>
    </row>
    <row r="15" spans="1:11" ht="12.75">
      <c r="A15" s="3">
        <v>76</v>
      </c>
      <c r="B15" s="3" t="s">
        <v>226</v>
      </c>
      <c r="C15" s="3" t="s">
        <v>227</v>
      </c>
      <c r="D15" t="s">
        <v>228</v>
      </c>
      <c r="E15" t="str">
        <f t="shared" si="0"/>
        <v>80</v>
      </c>
      <c r="F15" t="s">
        <v>13</v>
      </c>
      <c r="G15" s="1">
        <f t="shared" si="1"/>
        <v>30</v>
      </c>
      <c r="H15" s="3" t="str">
        <f t="shared" si="2"/>
        <v>M 30-39</v>
      </c>
      <c r="I15" s="8">
        <v>38.29</v>
      </c>
      <c r="J15" s="9">
        <v>13</v>
      </c>
      <c r="K15" s="3">
        <v>4</v>
      </c>
    </row>
    <row r="16" spans="1:11" ht="12.75">
      <c r="A16" s="3">
        <v>62</v>
      </c>
      <c r="B16" s="3" t="s">
        <v>194</v>
      </c>
      <c r="D16" t="s">
        <v>195</v>
      </c>
      <c r="E16" t="str">
        <f t="shared" si="0"/>
        <v>51</v>
      </c>
      <c r="F16" t="s">
        <v>13</v>
      </c>
      <c r="G16" s="1">
        <f t="shared" si="1"/>
        <v>59</v>
      </c>
      <c r="H16" s="3" t="str">
        <f t="shared" si="2"/>
        <v>M 50-59</v>
      </c>
      <c r="I16" s="8">
        <v>38.38</v>
      </c>
      <c r="J16" s="9">
        <v>14</v>
      </c>
      <c r="K16" s="3">
        <v>2</v>
      </c>
    </row>
    <row r="17" spans="1:11" ht="12.75">
      <c r="A17" s="3">
        <v>43</v>
      </c>
      <c r="B17" s="3" t="s">
        <v>155</v>
      </c>
      <c r="D17" t="s">
        <v>156</v>
      </c>
      <c r="E17" t="str">
        <f t="shared" si="0"/>
        <v>84</v>
      </c>
      <c r="F17" t="s">
        <v>13</v>
      </c>
      <c r="G17" s="1">
        <f t="shared" si="1"/>
        <v>26</v>
      </c>
      <c r="H17" s="3" t="str">
        <f t="shared" si="2"/>
        <v>M 16-29</v>
      </c>
      <c r="I17" s="8">
        <v>38.47</v>
      </c>
      <c r="J17" s="9">
        <v>15</v>
      </c>
      <c r="K17" s="3">
        <v>3</v>
      </c>
    </row>
    <row r="18" spans="1:11" ht="12.75">
      <c r="A18" s="3">
        <v>56</v>
      </c>
      <c r="B18" s="3" t="s">
        <v>187</v>
      </c>
      <c r="C18" s="3" t="s">
        <v>188</v>
      </c>
      <c r="D18" t="s">
        <v>189</v>
      </c>
      <c r="E18" t="str">
        <f t="shared" si="0"/>
        <v>75</v>
      </c>
      <c r="F18" t="s">
        <v>24</v>
      </c>
      <c r="G18" s="1">
        <f t="shared" si="1"/>
        <v>35</v>
      </c>
      <c r="H18" s="3" t="str">
        <f t="shared" si="2"/>
        <v>K 30-45</v>
      </c>
      <c r="I18" s="8">
        <v>39.16</v>
      </c>
      <c r="J18" s="9">
        <v>16</v>
      </c>
      <c r="K18" s="3">
        <v>1</v>
      </c>
    </row>
    <row r="19" spans="1:11" ht="12.75">
      <c r="A19" s="3">
        <v>26</v>
      </c>
      <c r="B19" s="3" t="s">
        <v>127</v>
      </c>
      <c r="C19" s="3" t="s">
        <v>128</v>
      </c>
      <c r="D19" t="s">
        <v>129</v>
      </c>
      <c r="E19" t="str">
        <f t="shared" si="0"/>
        <v>89</v>
      </c>
      <c r="F19" t="s">
        <v>13</v>
      </c>
      <c r="G19" s="1">
        <f t="shared" si="1"/>
        <v>21</v>
      </c>
      <c r="H19" s="3" t="str">
        <f t="shared" si="2"/>
        <v>M 16-29</v>
      </c>
      <c r="I19" s="8">
        <v>39.23</v>
      </c>
      <c r="J19" s="9">
        <v>17</v>
      </c>
      <c r="K19" s="3">
        <v>4</v>
      </c>
    </row>
    <row r="20" spans="1:11" ht="12.75">
      <c r="A20" s="3">
        <v>106</v>
      </c>
      <c r="B20" s="3" t="s">
        <v>267</v>
      </c>
      <c r="C20" s="3" t="s">
        <v>268</v>
      </c>
      <c r="D20" t="s">
        <v>269</v>
      </c>
      <c r="E20" t="str">
        <f t="shared" si="0"/>
        <v>59</v>
      </c>
      <c r="F20" t="s">
        <v>13</v>
      </c>
      <c r="G20" s="1">
        <f t="shared" si="1"/>
        <v>51</v>
      </c>
      <c r="H20" s="3" t="str">
        <f t="shared" si="2"/>
        <v>M 50-59</v>
      </c>
      <c r="I20" s="8">
        <v>39.33</v>
      </c>
      <c r="J20" s="9">
        <v>18</v>
      </c>
      <c r="K20" s="3">
        <v>3</v>
      </c>
    </row>
    <row r="21" spans="1:11" ht="12.75">
      <c r="A21" s="3">
        <v>60</v>
      </c>
      <c r="B21" s="3" t="s">
        <v>184</v>
      </c>
      <c r="D21" t="s">
        <v>185</v>
      </c>
      <c r="E21" t="str">
        <f t="shared" si="0"/>
        <v>69</v>
      </c>
      <c r="F21" t="s">
        <v>13</v>
      </c>
      <c r="G21" s="1">
        <f t="shared" si="1"/>
        <v>41</v>
      </c>
      <c r="H21" s="3" t="str">
        <f t="shared" si="2"/>
        <v>M 40-49</v>
      </c>
      <c r="I21" s="8">
        <v>39.45</v>
      </c>
      <c r="J21" s="9">
        <v>19</v>
      </c>
      <c r="K21" s="3">
        <v>1</v>
      </c>
    </row>
    <row r="22" spans="1:11" ht="12.75">
      <c r="A22" s="3">
        <v>108</v>
      </c>
      <c r="B22" s="3" t="s">
        <v>37</v>
      </c>
      <c r="C22" s="3" t="s">
        <v>38</v>
      </c>
      <c r="D22" t="s">
        <v>39</v>
      </c>
      <c r="E22" t="str">
        <f t="shared" si="0"/>
        <v>86</v>
      </c>
      <c r="F22" t="s">
        <v>24</v>
      </c>
      <c r="G22" s="1">
        <f t="shared" si="1"/>
        <v>24</v>
      </c>
      <c r="H22" s="3" t="str">
        <f t="shared" si="2"/>
        <v>K 16-29</v>
      </c>
      <c r="I22" s="8">
        <v>39.57</v>
      </c>
      <c r="J22" s="9">
        <v>20</v>
      </c>
      <c r="K22" s="3">
        <v>1</v>
      </c>
    </row>
    <row r="23" spans="1:11" ht="12.75">
      <c r="A23" s="3">
        <v>72</v>
      </c>
      <c r="B23" s="3" t="s">
        <v>212</v>
      </c>
      <c r="C23" s="3" t="s">
        <v>41</v>
      </c>
      <c r="D23" t="s">
        <v>213</v>
      </c>
      <c r="E23" t="str">
        <f t="shared" si="0"/>
        <v>69</v>
      </c>
      <c r="F23" t="s">
        <v>13</v>
      </c>
      <c r="G23" s="1">
        <f t="shared" si="1"/>
        <v>41</v>
      </c>
      <c r="H23" s="3" t="str">
        <f t="shared" si="2"/>
        <v>M 40-49</v>
      </c>
      <c r="I23" s="8">
        <v>40.13</v>
      </c>
      <c r="J23" s="9">
        <v>21</v>
      </c>
      <c r="K23" s="3">
        <v>2</v>
      </c>
    </row>
    <row r="24" spans="1:11" ht="12.75">
      <c r="A24" s="3">
        <v>122</v>
      </c>
      <c r="B24" s="3" t="s">
        <v>288</v>
      </c>
      <c r="C24" s="3" t="s">
        <v>41</v>
      </c>
      <c r="D24" t="s">
        <v>289</v>
      </c>
      <c r="E24" t="str">
        <f t="shared" si="0"/>
        <v>77</v>
      </c>
      <c r="F24" t="s">
        <v>13</v>
      </c>
      <c r="G24" s="1">
        <f t="shared" si="1"/>
        <v>33</v>
      </c>
      <c r="H24" s="3" t="str">
        <f t="shared" si="2"/>
        <v>M 30-39</v>
      </c>
      <c r="I24" s="8">
        <v>40.19</v>
      </c>
      <c r="J24" s="9">
        <v>22</v>
      </c>
      <c r="K24" s="3">
        <v>5</v>
      </c>
    </row>
    <row r="25" spans="1:11" ht="12.75">
      <c r="A25" s="3">
        <v>93</v>
      </c>
      <c r="B25" s="3" t="s">
        <v>243</v>
      </c>
      <c r="C25" s="3" t="s">
        <v>244</v>
      </c>
      <c r="D25" t="s">
        <v>245</v>
      </c>
      <c r="E25" t="str">
        <f t="shared" si="0"/>
        <v>85</v>
      </c>
      <c r="F25" t="s">
        <v>13</v>
      </c>
      <c r="G25" s="1">
        <f t="shared" si="1"/>
        <v>25</v>
      </c>
      <c r="H25" s="3" t="str">
        <f t="shared" si="2"/>
        <v>M 16-29</v>
      </c>
      <c r="I25" s="8">
        <v>40.32</v>
      </c>
      <c r="J25" s="9">
        <v>23</v>
      </c>
      <c r="K25" s="3">
        <v>5</v>
      </c>
    </row>
    <row r="26" spans="1:11" ht="12.75">
      <c r="A26" s="3">
        <v>80</v>
      </c>
      <c r="B26" s="3" t="s">
        <v>236</v>
      </c>
      <c r="C26" s="3" t="s">
        <v>140</v>
      </c>
      <c r="D26" t="s">
        <v>237</v>
      </c>
      <c r="E26" t="str">
        <f t="shared" si="0"/>
        <v>91</v>
      </c>
      <c r="F26" t="s">
        <v>13</v>
      </c>
      <c r="G26" s="1">
        <f t="shared" si="1"/>
        <v>19</v>
      </c>
      <c r="H26" s="3" t="str">
        <f t="shared" si="2"/>
        <v>M 16-29</v>
      </c>
      <c r="I26" s="8">
        <v>40.35</v>
      </c>
      <c r="J26" s="9">
        <v>24</v>
      </c>
      <c r="K26" s="3">
        <v>6</v>
      </c>
    </row>
    <row r="27" spans="1:11" ht="12.75">
      <c r="A27" s="3">
        <v>115</v>
      </c>
      <c r="B27" s="3" t="s">
        <v>29</v>
      </c>
      <c r="D27" t="s">
        <v>30</v>
      </c>
      <c r="E27" t="str">
        <f t="shared" si="0"/>
        <v>79</v>
      </c>
      <c r="F27" t="s">
        <v>13</v>
      </c>
      <c r="G27" s="1">
        <f t="shared" si="1"/>
        <v>31</v>
      </c>
      <c r="H27" s="3" t="str">
        <f t="shared" si="2"/>
        <v>M 30-39</v>
      </c>
      <c r="I27" s="8">
        <v>41.11</v>
      </c>
      <c r="J27" s="9">
        <v>25</v>
      </c>
      <c r="K27" s="3">
        <v>6</v>
      </c>
    </row>
    <row r="28" spans="1:11" ht="12.75">
      <c r="A28" s="3">
        <v>35</v>
      </c>
      <c r="B28" s="3" t="s">
        <v>144</v>
      </c>
      <c r="C28" s="3" t="s">
        <v>78</v>
      </c>
      <c r="D28" t="s">
        <v>145</v>
      </c>
      <c r="E28" t="str">
        <f t="shared" si="0"/>
        <v>66</v>
      </c>
      <c r="F28" t="s">
        <v>13</v>
      </c>
      <c r="G28" s="1">
        <f t="shared" si="1"/>
        <v>44</v>
      </c>
      <c r="H28" s="3" t="str">
        <f t="shared" si="2"/>
        <v>M 40-49</v>
      </c>
      <c r="I28" s="8">
        <v>41.19</v>
      </c>
      <c r="J28" s="9">
        <v>26</v>
      </c>
      <c r="K28" s="3">
        <v>3</v>
      </c>
    </row>
    <row r="29" spans="1:11" ht="12.75">
      <c r="A29" s="3">
        <v>85</v>
      </c>
      <c r="B29" s="3" t="s">
        <v>249</v>
      </c>
      <c r="C29" s="3" t="s">
        <v>250</v>
      </c>
      <c r="D29" s="7" t="s">
        <v>251</v>
      </c>
      <c r="E29" t="str">
        <f t="shared" si="0"/>
        <v>82</v>
      </c>
      <c r="F29" t="s">
        <v>24</v>
      </c>
      <c r="G29" s="1">
        <f t="shared" si="1"/>
        <v>28</v>
      </c>
      <c r="H29" s="3" t="str">
        <f t="shared" si="2"/>
        <v>K 16-29</v>
      </c>
      <c r="I29" s="8">
        <v>41.27</v>
      </c>
      <c r="J29" s="9">
        <v>27</v>
      </c>
      <c r="K29" s="3">
        <v>2</v>
      </c>
    </row>
    <row r="30" spans="1:11" ht="12.75">
      <c r="A30" s="3">
        <v>103</v>
      </c>
      <c r="B30" s="3" t="s">
        <v>22</v>
      </c>
      <c r="C30" s="3" t="s">
        <v>16</v>
      </c>
      <c r="D30" t="s">
        <v>23</v>
      </c>
      <c r="E30" t="str">
        <f t="shared" si="0"/>
        <v>76</v>
      </c>
      <c r="F30" t="s">
        <v>24</v>
      </c>
      <c r="G30" s="1">
        <f t="shared" si="1"/>
        <v>34</v>
      </c>
      <c r="H30" s="3" t="str">
        <f t="shared" si="2"/>
        <v>K 30-45</v>
      </c>
      <c r="I30" s="8">
        <v>41.41</v>
      </c>
      <c r="J30" s="9">
        <v>28</v>
      </c>
      <c r="K30" s="3">
        <v>2</v>
      </c>
    </row>
    <row r="31" spans="1:11" ht="12.75">
      <c r="A31" s="3">
        <v>112</v>
      </c>
      <c r="B31" s="3" t="s">
        <v>33</v>
      </c>
      <c r="C31" s="3" t="s">
        <v>41</v>
      </c>
      <c r="D31" t="s">
        <v>34</v>
      </c>
      <c r="E31" t="str">
        <f t="shared" si="0"/>
        <v>77</v>
      </c>
      <c r="F31" t="s">
        <v>13</v>
      </c>
      <c r="G31" s="1">
        <f t="shared" si="1"/>
        <v>33</v>
      </c>
      <c r="H31" s="3" t="str">
        <f t="shared" si="2"/>
        <v>M 30-39</v>
      </c>
      <c r="I31" s="8">
        <v>41.52</v>
      </c>
      <c r="J31" s="9">
        <v>29</v>
      </c>
      <c r="K31" s="3">
        <v>7</v>
      </c>
    </row>
    <row r="32" spans="1:11" ht="12.75">
      <c r="A32" s="3">
        <v>18</v>
      </c>
      <c r="B32" s="3" t="s">
        <v>111</v>
      </c>
      <c r="C32" s="3" t="s">
        <v>26</v>
      </c>
      <c r="D32" t="s">
        <v>112</v>
      </c>
      <c r="E32" t="str">
        <f t="shared" si="0"/>
        <v>66</v>
      </c>
      <c r="F32" t="s">
        <v>13</v>
      </c>
      <c r="G32" s="1">
        <f t="shared" si="1"/>
        <v>44</v>
      </c>
      <c r="H32" s="3" t="str">
        <f t="shared" si="2"/>
        <v>M 40-49</v>
      </c>
      <c r="I32" s="8">
        <v>42.13</v>
      </c>
      <c r="J32" s="9">
        <v>30</v>
      </c>
      <c r="K32" s="3">
        <v>4</v>
      </c>
    </row>
    <row r="33" spans="1:11" ht="12.75">
      <c r="A33" s="3">
        <v>105</v>
      </c>
      <c r="B33" s="3" t="s">
        <v>15</v>
      </c>
      <c r="C33" s="3" t="s">
        <v>16</v>
      </c>
      <c r="D33" t="s">
        <v>17</v>
      </c>
      <c r="E33" t="str">
        <f t="shared" si="0"/>
        <v>89</v>
      </c>
      <c r="F33" t="s">
        <v>13</v>
      </c>
      <c r="G33" s="1">
        <f t="shared" si="1"/>
        <v>21</v>
      </c>
      <c r="H33" s="3" t="str">
        <f t="shared" si="2"/>
        <v>M 16-29</v>
      </c>
      <c r="I33" s="8">
        <v>43.18</v>
      </c>
      <c r="J33" s="9">
        <v>31</v>
      </c>
      <c r="K33" s="3">
        <v>7</v>
      </c>
    </row>
    <row r="34" spans="1:11" ht="12.75">
      <c r="A34" s="3">
        <v>19</v>
      </c>
      <c r="B34" s="3" t="s">
        <v>113</v>
      </c>
      <c r="C34" s="3" t="s">
        <v>16</v>
      </c>
      <c r="D34" t="s">
        <v>114</v>
      </c>
      <c r="E34" t="str">
        <f t="shared" si="0"/>
        <v>81</v>
      </c>
      <c r="F34" t="s">
        <v>24</v>
      </c>
      <c r="G34" s="1">
        <f t="shared" si="1"/>
        <v>29</v>
      </c>
      <c r="H34" s="3" t="str">
        <f t="shared" si="2"/>
        <v>K 16-29</v>
      </c>
      <c r="I34" s="8">
        <v>43.22</v>
      </c>
      <c r="J34" s="9">
        <v>32</v>
      </c>
      <c r="K34" s="3">
        <v>3</v>
      </c>
    </row>
    <row r="35" spans="1:11" ht="12.75">
      <c r="A35" s="3">
        <v>53</v>
      </c>
      <c r="B35" s="3" t="s">
        <v>174</v>
      </c>
      <c r="C35" s="3" t="s">
        <v>41</v>
      </c>
      <c r="D35" t="s">
        <v>175</v>
      </c>
      <c r="E35" t="str">
        <f aca="true" t="shared" si="3" ref="E35:E66">MID(D35,9,2)</f>
        <v>69</v>
      </c>
      <c r="F35" t="s">
        <v>13</v>
      </c>
      <c r="G35" s="1">
        <f aca="true" t="shared" si="4" ref="G35:G66">110-E35</f>
        <v>41</v>
      </c>
      <c r="H35" s="3" t="str">
        <f aca="true" t="shared" si="5" ref="H35:H66">IF(F35="M",IF(G35&lt;=29,"M 16-29",IF(G35&lt;=39,"M 30-39",IF(G35&lt;=49,"M 40-49",IF(G35&lt;=59,"M 50-59",IF(G35&lt;=69,"M 60-69","M &gt;=70"))))),IF(F35="K",IF(G35&lt;=29,"K 16-29",IF(G35&lt;=45,"K 30-45","K &gt;45"))))</f>
        <v>M 40-49</v>
      </c>
      <c r="I35" s="8">
        <v>43.28</v>
      </c>
      <c r="J35" s="9">
        <v>33</v>
      </c>
      <c r="K35" s="3">
        <v>5</v>
      </c>
    </row>
    <row r="36" spans="1:11" ht="12.75">
      <c r="A36" s="3">
        <v>2</v>
      </c>
      <c r="B36" s="3" t="s">
        <v>72</v>
      </c>
      <c r="C36" s="3" t="s">
        <v>70</v>
      </c>
      <c r="D36" t="s">
        <v>73</v>
      </c>
      <c r="E36" t="str">
        <f t="shared" si="3"/>
        <v>65</v>
      </c>
      <c r="F36" t="s">
        <v>13</v>
      </c>
      <c r="G36" s="1">
        <f t="shared" si="4"/>
        <v>45</v>
      </c>
      <c r="H36" s="3" t="str">
        <f t="shared" si="5"/>
        <v>M 40-49</v>
      </c>
      <c r="I36" s="8">
        <v>43.37</v>
      </c>
      <c r="J36" s="9">
        <v>34</v>
      </c>
      <c r="K36" s="3">
        <v>6</v>
      </c>
    </row>
    <row r="37" spans="1:11" ht="12.75">
      <c r="A37" s="3">
        <v>119</v>
      </c>
      <c r="B37" s="3" t="s">
        <v>43</v>
      </c>
      <c r="C37" s="3" t="s">
        <v>44</v>
      </c>
      <c r="D37" t="s">
        <v>45</v>
      </c>
      <c r="E37" t="str">
        <f t="shared" si="3"/>
        <v>77</v>
      </c>
      <c r="F37" t="s">
        <v>13</v>
      </c>
      <c r="G37" s="1">
        <f t="shared" si="4"/>
        <v>33</v>
      </c>
      <c r="H37" s="3" t="str">
        <f t="shared" si="5"/>
        <v>M 30-39</v>
      </c>
      <c r="I37" s="8">
        <v>43.59</v>
      </c>
      <c r="J37" s="9">
        <v>35</v>
      </c>
      <c r="K37" s="3">
        <v>8</v>
      </c>
    </row>
    <row r="38" spans="1:11" ht="12.75">
      <c r="A38" s="3">
        <v>58</v>
      </c>
      <c r="B38" s="3" t="s">
        <v>178</v>
      </c>
      <c r="C38" s="3" t="s">
        <v>179</v>
      </c>
      <c r="D38" t="s">
        <v>180</v>
      </c>
      <c r="E38" t="str">
        <f t="shared" si="3"/>
        <v>53</v>
      </c>
      <c r="F38" t="s">
        <v>13</v>
      </c>
      <c r="G38" s="1">
        <f t="shared" si="4"/>
        <v>57</v>
      </c>
      <c r="H38" s="3" t="str">
        <f t="shared" si="5"/>
        <v>M 50-59</v>
      </c>
      <c r="I38" s="8">
        <v>44.15</v>
      </c>
      <c r="J38" s="9">
        <v>36</v>
      </c>
      <c r="K38" s="3">
        <v>4</v>
      </c>
    </row>
    <row r="39" spans="1:11" ht="12.75">
      <c r="A39" s="3">
        <v>7</v>
      </c>
      <c r="B39" s="3" t="s">
        <v>85</v>
      </c>
      <c r="C39" s="3" t="s">
        <v>83</v>
      </c>
      <c r="D39" t="s">
        <v>86</v>
      </c>
      <c r="E39" t="str">
        <f t="shared" si="3"/>
        <v>75</v>
      </c>
      <c r="F39" t="s">
        <v>13</v>
      </c>
      <c r="G39" s="1">
        <f t="shared" si="4"/>
        <v>35</v>
      </c>
      <c r="H39" s="3" t="str">
        <f t="shared" si="5"/>
        <v>M 30-39</v>
      </c>
      <c r="I39" s="8">
        <v>44.17</v>
      </c>
      <c r="J39" s="9">
        <v>37</v>
      </c>
      <c r="K39" s="3">
        <v>9</v>
      </c>
    </row>
    <row r="40" spans="1:11" ht="12.75">
      <c r="A40" s="3">
        <v>49</v>
      </c>
      <c r="B40" s="3" t="s">
        <v>161</v>
      </c>
      <c r="C40" s="3" t="s">
        <v>162</v>
      </c>
      <c r="D40" t="s">
        <v>163</v>
      </c>
      <c r="E40" t="str">
        <f t="shared" si="3"/>
        <v>60</v>
      </c>
      <c r="F40" t="s">
        <v>13</v>
      </c>
      <c r="G40" s="1">
        <f t="shared" si="4"/>
        <v>50</v>
      </c>
      <c r="H40" s="3" t="str">
        <f t="shared" si="5"/>
        <v>M 50-59</v>
      </c>
      <c r="I40" s="8">
        <v>44.19</v>
      </c>
      <c r="J40" s="9">
        <v>38</v>
      </c>
      <c r="K40" s="3">
        <v>5</v>
      </c>
    </row>
    <row r="41" spans="1:11" ht="12.75">
      <c r="A41" s="3">
        <v>89</v>
      </c>
      <c r="B41" s="3" t="s">
        <v>256</v>
      </c>
      <c r="C41" s="3" t="s">
        <v>257</v>
      </c>
      <c r="D41" t="s">
        <v>102</v>
      </c>
      <c r="E41" t="str">
        <f t="shared" si="3"/>
        <v>69</v>
      </c>
      <c r="F41" t="s">
        <v>13</v>
      </c>
      <c r="G41" s="1">
        <f t="shared" si="4"/>
        <v>41</v>
      </c>
      <c r="H41" s="3" t="str">
        <f t="shared" si="5"/>
        <v>M 40-49</v>
      </c>
      <c r="I41" s="8">
        <v>44.195</v>
      </c>
      <c r="J41" s="9">
        <v>39</v>
      </c>
      <c r="K41" s="3">
        <v>7</v>
      </c>
    </row>
    <row r="42" spans="1:11" ht="12.75">
      <c r="A42" s="3">
        <v>3</v>
      </c>
      <c r="B42" s="3" t="s">
        <v>74</v>
      </c>
      <c r="C42" s="3" t="s">
        <v>75</v>
      </c>
      <c r="D42" t="s">
        <v>76</v>
      </c>
      <c r="E42" t="str">
        <f t="shared" si="3"/>
        <v>85</v>
      </c>
      <c r="F42" t="s">
        <v>13</v>
      </c>
      <c r="G42" s="1">
        <f t="shared" si="4"/>
        <v>25</v>
      </c>
      <c r="H42" s="3" t="str">
        <f t="shared" si="5"/>
        <v>M 16-29</v>
      </c>
      <c r="I42" s="8">
        <v>44.35</v>
      </c>
      <c r="J42" s="9">
        <v>40</v>
      </c>
      <c r="K42" s="3">
        <v>8</v>
      </c>
    </row>
    <row r="43" spans="1:11" ht="12.75">
      <c r="A43" s="3">
        <v>73</v>
      </c>
      <c r="B43" s="3" t="s">
        <v>207</v>
      </c>
      <c r="C43" s="3" t="s">
        <v>41</v>
      </c>
      <c r="D43" t="s">
        <v>208</v>
      </c>
      <c r="E43" t="str">
        <f t="shared" si="3"/>
        <v>60</v>
      </c>
      <c r="F43" t="s">
        <v>13</v>
      </c>
      <c r="G43" s="1">
        <f t="shared" si="4"/>
        <v>50</v>
      </c>
      <c r="H43" s="3" t="str">
        <f t="shared" si="5"/>
        <v>M 50-59</v>
      </c>
      <c r="I43" s="8">
        <v>44.56</v>
      </c>
      <c r="J43" s="9">
        <v>41</v>
      </c>
      <c r="K43" s="3">
        <v>6</v>
      </c>
    </row>
    <row r="44" spans="1:11" ht="12.75">
      <c r="A44" s="3">
        <v>51</v>
      </c>
      <c r="B44" s="3" t="s">
        <v>166</v>
      </c>
      <c r="C44" s="3" t="s">
        <v>167</v>
      </c>
      <c r="D44" t="s">
        <v>168</v>
      </c>
      <c r="E44" t="str">
        <f t="shared" si="3"/>
        <v>67</v>
      </c>
      <c r="F44" t="s">
        <v>13</v>
      </c>
      <c r="G44" s="1">
        <f t="shared" si="4"/>
        <v>43</v>
      </c>
      <c r="H44" s="3" t="str">
        <f t="shared" si="5"/>
        <v>M 40-49</v>
      </c>
      <c r="I44" s="8">
        <v>45.07</v>
      </c>
      <c r="J44" s="9">
        <v>42</v>
      </c>
      <c r="K44" s="3">
        <v>8</v>
      </c>
    </row>
    <row r="45" spans="1:11" ht="12.75">
      <c r="A45" s="3">
        <v>70</v>
      </c>
      <c r="B45" s="3" t="s">
        <v>214</v>
      </c>
      <c r="D45" t="s">
        <v>215</v>
      </c>
      <c r="E45" t="str">
        <f t="shared" si="3"/>
        <v>50</v>
      </c>
      <c r="F45" t="s">
        <v>13</v>
      </c>
      <c r="G45" s="1">
        <f t="shared" si="4"/>
        <v>60</v>
      </c>
      <c r="H45" s="3" t="str">
        <f t="shared" si="5"/>
        <v>M 60-69</v>
      </c>
      <c r="I45" s="8">
        <v>45.09</v>
      </c>
      <c r="J45" s="9">
        <v>43</v>
      </c>
      <c r="K45" s="3">
        <v>1</v>
      </c>
    </row>
    <row r="46" spans="1:11" ht="12.75">
      <c r="A46" s="3">
        <v>123</v>
      </c>
      <c r="B46" s="3" t="s">
        <v>284</v>
      </c>
      <c r="D46" t="s">
        <v>285</v>
      </c>
      <c r="E46" t="str">
        <f t="shared" si="3"/>
        <v>60</v>
      </c>
      <c r="F46" t="s">
        <v>13</v>
      </c>
      <c r="G46" s="1">
        <f t="shared" si="4"/>
        <v>50</v>
      </c>
      <c r="H46" s="3" t="str">
        <f t="shared" si="5"/>
        <v>M 50-59</v>
      </c>
      <c r="I46" s="8">
        <v>45.14</v>
      </c>
      <c r="J46" s="9">
        <v>44</v>
      </c>
      <c r="K46" s="3">
        <v>7</v>
      </c>
    </row>
    <row r="47" spans="1:11" ht="12.75">
      <c r="A47" s="3">
        <v>135</v>
      </c>
      <c r="B47" s="3" t="s">
        <v>64</v>
      </c>
      <c r="C47" s="3" t="s">
        <v>65</v>
      </c>
      <c r="D47" t="s">
        <v>66</v>
      </c>
      <c r="E47" t="str">
        <f t="shared" si="3"/>
        <v>80</v>
      </c>
      <c r="F47" t="s">
        <v>13</v>
      </c>
      <c r="G47" s="1">
        <f t="shared" si="4"/>
        <v>30</v>
      </c>
      <c r="H47" s="3" t="str">
        <f t="shared" si="5"/>
        <v>M 30-39</v>
      </c>
      <c r="I47" s="8">
        <v>45.15</v>
      </c>
      <c r="J47" s="9">
        <v>45</v>
      </c>
      <c r="K47" s="3">
        <v>10</v>
      </c>
    </row>
    <row r="48" spans="1:11" ht="12.75">
      <c r="A48" s="3">
        <v>32</v>
      </c>
      <c r="B48" s="3" t="s">
        <v>139</v>
      </c>
      <c r="C48" s="3" t="s">
        <v>140</v>
      </c>
      <c r="D48" t="s">
        <v>141</v>
      </c>
      <c r="E48" t="str">
        <f t="shared" si="3"/>
        <v>58</v>
      </c>
      <c r="F48" t="s">
        <v>13</v>
      </c>
      <c r="G48" s="1">
        <f t="shared" si="4"/>
        <v>52</v>
      </c>
      <c r="H48" s="3" t="str">
        <f t="shared" si="5"/>
        <v>M 50-59</v>
      </c>
      <c r="I48" s="8">
        <v>45.24</v>
      </c>
      <c r="J48" s="9">
        <v>46</v>
      </c>
      <c r="K48" s="3">
        <v>8</v>
      </c>
    </row>
    <row r="49" spans="1:11" ht="12.75">
      <c r="A49" s="3">
        <v>68</v>
      </c>
      <c r="B49" s="3" t="s">
        <v>219</v>
      </c>
      <c r="C49" s="3" t="s">
        <v>217</v>
      </c>
      <c r="D49" t="s">
        <v>220</v>
      </c>
      <c r="E49" t="str">
        <f t="shared" si="3"/>
        <v>59</v>
      </c>
      <c r="F49" t="s">
        <v>13</v>
      </c>
      <c r="G49" s="1">
        <f t="shared" si="4"/>
        <v>51</v>
      </c>
      <c r="H49" s="3" t="str">
        <f t="shared" si="5"/>
        <v>M 50-59</v>
      </c>
      <c r="I49" s="8">
        <v>45.25</v>
      </c>
      <c r="J49" s="9">
        <v>47</v>
      </c>
      <c r="K49" s="3">
        <v>9</v>
      </c>
    </row>
    <row r="50" spans="1:11" ht="12.75">
      <c r="A50" s="3">
        <v>1</v>
      </c>
      <c r="B50" s="3" t="s">
        <v>69</v>
      </c>
      <c r="C50" s="3" t="s">
        <v>70</v>
      </c>
      <c r="D50" t="s">
        <v>71</v>
      </c>
      <c r="E50" t="str">
        <f t="shared" si="3"/>
        <v>68</v>
      </c>
      <c r="F50" t="s">
        <v>13</v>
      </c>
      <c r="G50" s="1">
        <f t="shared" si="4"/>
        <v>42</v>
      </c>
      <c r="H50" s="3" t="str">
        <f t="shared" si="5"/>
        <v>M 40-49</v>
      </c>
      <c r="I50" s="8">
        <v>45.58</v>
      </c>
      <c r="J50" s="9">
        <v>48</v>
      </c>
      <c r="K50" s="3">
        <v>9</v>
      </c>
    </row>
    <row r="51" spans="1:11" ht="12.75">
      <c r="A51" s="3">
        <v>98</v>
      </c>
      <c r="B51" s="3" t="s">
        <v>25</v>
      </c>
      <c r="C51" s="3" t="s">
        <v>26</v>
      </c>
      <c r="D51" t="s">
        <v>27</v>
      </c>
      <c r="E51" t="str">
        <f t="shared" si="3"/>
        <v>70</v>
      </c>
      <c r="F51" t="s">
        <v>13</v>
      </c>
      <c r="G51" s="1">
        <f t="shared" si="4"/>
        <v>40</v>
      </c>
      <c r="H51" s="3" t="str">
        <f t="shared" si="5"/>
        <v>M 40-49</v>
      </c>
      <c r="I51" s="8">
        <v>46.07</v>
      </c>
      <c r="J51" s="9">
        <v>49</v>
      </c>
      <c r="K51" s="3">
        <v>10</v>
      </c>
    </row>
    <row r="52" spans="1:11" ht="12.75">
      <c r="A52" s="3">
        <v>67</v>
      </c>
      <c r="B52" s="3" t="s">
        <v>205</v>
      </c>
      <c r="C52" s="3" t="s">
        <v>179</v>
      </c>
      <c r="D52" t="s">
        <v>206</v>
      </c>
      <c r="E52" t="str">
        <f t="shared" si="3"/>
        <v>54</v>
      </c>
      <c r="F52" t="s">
        <v>13</v>
      </c>
      <c r="G52" s="1">
        <f t="shared" si="4"/>
        <v>56</v>
      </c>
      <c r="H52" s="3" t="str">
        <f t="shared" si="5"/>
        <v>M 50-59</v>
      </c>
      <c r="I52" s="8">
        <v>46.16</v>
      </c>
      <c r="J52" s="9">
        <v>50</v>
      </c>
      <c r="K52" s="3">
        <v>10</v>
      </c>
    </row>
    <row r="53" spans="1:11" ht="12.75">
      <c r="A53" s="3">
        <v>99</v>
      </c>
      <c r="B53" s="3" t="s">
        <v>258</v>
      </c>
      <c r="C53" s="3" t="s">
        <v>259</v>
      </c>
      <c r="D53" t="s">
        <v>260</v>
      </c>
      <c r="E53" t="str">
        <f t="shared" si="3"/>
        <v>56</v>
      </c>
      <c r="F53" t="s">
        <v>13</v>
      </c>
      <c r="G53" s="1">
        <f t="shared" si="4"/>
        <v>54</v>
      </c>
      <c r="H53" s="3" t="str">
        <f t="shared" si="5"/>
        <v>M 50-59</v>
      </c>
      <c r="I53" s="8">
        <v>46.27</v>
      </c>
      <c r="J53" s="9">
        <v>51</v>
      </c>
      <c r="K53" s="3">
        <v>11</v>
      </c>
    </row>
    <row r="54" spans="1:11" ht="12.75">
      <c r="A54" s="3">
        <v>127</v>
      </c>
      <c r="B54" s="3" t="s">
        <v>54</v>
      </c>
      <c r="D54" t="s">
        <v>55</v>
      </c>
      <c r="E54" t="str">
        <f t="shared" si="3"/>
        <v>78</v>
      </c>
      <c r="F54" t="s">
        <v>13</v>
      </c>
      <c r="G54" s="1">
        <f t="shared" si="4"/>
        <v>32</v>
      </c>
      <c r="H54" s="3" t="str">
        <f t="shared" si="5"/>
        <v>M 30-39</v>
      </c>
      <c r="I54" s="8">
        <v>46.43</v>
      </c>
      <c r="J54" s="9">
        <v>52</v>
      </c>
      <c r="K54" s="3">
        <v>11</v>
      </c>
    </row>
    <row r="55" spans="1:11" ht="12.75">
      <c r="A55" s="3">
        <v>84</v>
      </c>
      <c r="B55" s="3" t="s">
        <v>252</v>
      </c>
      <c r="C55" s="3" t="s">
        <v>57</v>
      </c>
      <c r="D55" t="s">
        <v>253</v>
      </c>
      <c r="E55" t="str">
        <f t="shared" si="3"/>
        <v>69</v>
      </c>
      <c r="F55" t="s">
        <v>13</v>
      </c>
      <c r="G55" s="1">
        <f t="shared" si="4"/>
        <v>41</v>
      </c>
      <c r="H55" s="3" t="str">
        <f t="shared" si="5"/>
        <v>M 40-49</v>
      </c>
      <c r="I55" s="8">
        <v>46.52</v>
      </c>
      <c r="J55" s="9">
        <v>53</v>
      </c>
      <c r="K55" s="3">
        <v>11</v>
      </c>
    </row>
    <row r="56" spans="1:11" ht="12.75">
      <c r="A56" s="3">
        <v>79</v>
      </c>
      <c r="B56" s="3" t="s">
        <v>239</v>
      </c>
      <c r="C56" s="3" t="s">
        <v>26</v>
      </c>
      <c r="D56" t="s">
        <v>240</v>
      </c>
      <c r="E56" t="str">
        <f t="shared" si="3"/>
        <v>90</v>
      </c>
      <c r="F56" t="s">
        <v>13</v>
      </c>
      <c r="G56" s="1">
        <f t="shared" si="4"/>
        <v>20</v>
      </c>
      <c r="H56" s="3" t="str">
        <f t="shared" si="5"/>
        <v>M 16-29</v>
      </c>
      <c r="I56" s="8">
        <v>46.55</v>
      </c>
      <c r="J56" s="9">
        <v>54</v>
      </c>
      <c r="K56" s="3">
        <v>9</v>
      </c>
    </row>
    <row r="57" spans="1:11" ht="12.75">
      <c r="A57" s="3">
        <v>13</v>
      </c>
      <c r="B57" s="3" t="s">
        <v>99</v>
      </c>
      <c r="C57" s="3" t="s">
        <v>26</v>
      </c>
      <c r="D57" t="s">
        <v>100</v>
      </c>
      <c r="E57" t="str">
        <f t="shared" si="3"/>
        <v>68</v>
      </c>
      <c r="F57" t="s">
        <v>13</v>
      </c>
      <c r="G57" s="1">
        <f t="shared" si="4"/>
        <v>42</v>
      </c>
      <c r="H57" s="3" t="str">
        <f t="shared" si="5"/>
        <v>M 40-49</v>
      </c>
      <c r="I57" s="8">
        <v>47.18</v>
      </c>
      <c r="J57" s="9">
        <v>55</v>
      </c>
      <c r="K57" s="3">
        <v>12</v>
      </c>
    </row>
    <row r="58" spans="1:11" ht="12.75">
      <c r="A58" s="3">
        <v>34</v>
      </c>
      <c r="B58" s="3" t="s">
        <v>142</v>
      </c>
      <c r="C58" s="3" t="s">
        <v>143</v>
      </c>
      <c r="D58" t="s">
        <v>310</v>
      </c>
      <c r="E58" t="str">
        <f t="shared" si="3"/>
        <v>91</v>
      </c>
      <c r="F58" t="s">
        <v>13</v>
      </c>
      <c r="G58" s="1">
        <f t="shared" si="4"/>
        <v>19</v>
      </c>
      <c r="H58" s="3" t="str">
        <f t="shared" si="5"/>
        <v>M 16-29</v>
      </c>
      <c r="I58" s="8">
        <v>47.36</v>
      </c>
      <c r="J58" s="9">
        <v>56</v>
      </c>
      <c r="K58" s="3">
        <v>10</v>
      </c>
    </row>
    <row r="59" spans="1:11" ht="12.75">
      <c r="A59" s="3">
        <v>17</v>
      </c>
      <c r="B59" s="3" t="s">
        <v>109</v>
      </c>
      <c r="C59" s="3" t="s">
        <v>28</v>
      </c>
      <c r="D59" t="s">
        <v>110</v>
      </c>
      <c r="E59" t="str">
        <f t="shared" si="3"/>
        <v>70</v>
      </c>
      <c r="F59" t="s">
        <v>13</v>
      </c>
      <c r="G59" s="1">
        <f t="shared" si="4"/>
        <v>40</v>
      </c>
      <c r="H59" s="3" t="str">
        <f t="shared" si="5"/>
        <v>M 40-49</v>
      </c>
      <c r="I59" s="8">
        <v>47.43</v>
      </c>
      <c r="J59" s="9">
        <v>57</v>
      </c>
      <c r="K59" s="3">
        <v>13</v>
      </c>
    </row>
    <row r="60" spans="1:11" ht="12.75">
      <c r="A60" s="3">
        <v>81</v>
      </c>
      <c r="B60" s="3" t="s">
        <v>238</v>
      </c>
      <c r="C60" s="3" t="s">
        <v>179</v>
      </c>
      <c r="D60" t="s">
        <v>305</v>
      </c>
      <c r="E60" t="str">
        <f t="shared" si="3"/>
        <v>58</v>
      </c>
      <c r="F60" t="s">
        <v>13</v>
      </c>
      <c r="G60" s="1">
        <f t="shared" si="4"/>
        <v>52</v>
      </c>
      <c r="H60" s="3" t="str">
        <f t="shared" si="5"/>
        <v>M 50-59</v>
      </c>
      <c r="I60" s="8">
        <v>47.45</v>
      </c>
      <c r="J60" s="9">
        <v>58</v>
      </c>
      <c r="K60" s="3">
        <v>12</v>
      </c>
    </row>
    <row r="61" spans="1:11" ht="12.75">
      <c r="A61" s="3">
        <v>4</v>
      </c>
      <c r="B61" s="3" t="s">
        <v>77</v>
      </c>
      <c r="C61" s="3" t="s">
        <v>78</v>
      </c>
      <c r="D61" t="s">
        <v>79</v>
      </c>
      <c r="E61" t="str">
        <f t="shared" si="3"/>
        <v>93</v>
      </c>
      <c r="F61" t="s">
        <v>13</v>
      </c>
      <c r="G61" s="1">
        <f t="shared" si="4"/>
        <v>17</v>
      </c>
      <c r="H61" s="3" t="str">
        <f t="shared" si="5"/>
        <v>M 16-29</v>
      </c>
      <c r="I61" s="8">
        <v>47.56</v>
      </c>
      <c r="J61" s="9">
        <v>59</v>
      </c>
      <c r="K61" s="3">
        <v>11</v>
      </c>
    </row>
    <row r="62" spans="1:11" ht="12.75">
      <c r="A62" s="3">
        <v>109</v>
      </c>
      <c r="B62" s="3" t="s">
        <v>272</v>
      </c>
      <c r="C62" s="3" t="s">
        <v>18</v>
      </c>
      <c r="D62" t="s">
        <v>273</v>
      </c>
      <c r="E62" t="str">
        <f t="shared" si="3"/>
        <v>92</v>
      </c>
      <c r="F62" t="s">
        <v>13</v>
      </c>
      <c r="G62" s="1">
        <f t="shared" si="4"/>
        <v>18</v>
      </c>
      <c r="H62" s="3" t="str">
        <f t="shared" si="5"/>
        <v>M 16-29</v>
      </c>
      <c r="I62" s="8">
        <v>48.06</v>
      </c>
      <c r="J62" s="9">
        <v>60</v>
      </c>
      <c r="K62" s="3">
        <v>12</v>
      </c>
    </row>
    <row r="63" spans="1:11" ht="12.75">
      <c r="A63" s="3">
        <v>136</v>
      </c>
      <c r="B63" s="3" t="s">
        <v>67</v>
      </c>
      <c r="C63" s="3" t="s">
        <v>16</v>
      </c>
      <c r="D63" s="5" t="s">
        <v>68</v>
      </c>
      <c r="E63" t="str">
        <f t="shared" si="3"/>
        <v>91</v>
      </c>
      <c r="F63" t="s">
        <v>13</v>
      </c>
      <c r="G63" s="1">
        <f t="shared" si="4"/>
        <v>19</v>
      </c>
      <c r="H63" s="3" t="str">
        <f t="shared" si="5"/>
        <v>M 16-29</v>
      </c>
      <c r="I63" s="8">
        <v>48.12</v>
      </c>
      <c r="J63" s="9">
        <v>61</v>
      </c>
      <c r="K63" s="3">
        <v>13</v>
      </c>
    </row>
    <row r="64" spans="1:11" ht="12.75">
      <c r="A64" s="3">
        <v>29</v>
      </c>
      <c r="B64" s="3" t="s">
        <v>134</v>
      </c>
      <c r="C64" s="3" t="s">
        <v>78</v>
      </c>
      <c r="D64" t="s">
        <v>307</v>
      </c>
      <c r="E64" t="str">
        <f t="shared" si="3"/>
        <v>48</v>
      </c>
      <c r="F64" t="s">
        <v>13</v>
      </c>
      <c r="G64" s="1">
        <f t="shared" si="4"/>
        <v>62</v>
      </c>
      <c r="H64" s="3" t="str">
        <f t="shared" si="5"/>
        <v>M 60-69</v>
      </c>
      <c r="I64" s="8">
        <v>48.21</v>
      </c>
      <c r="J64" s="9">
        <v>62</v>
      </c>
      <c r="K64" s="3">
        <v>2</v>
      </c>
    </row>
    <row r="65" spans="1:11" ht="12.75">
      <c r="A65" s="3">
        <v>65</v>
      </c>
      <c r="B65" s="3" t="s">
        <v>200</v>
      </c>
      <c r="D65" t="s">
        <v>201</v>
      </c>
      <c r="E65" t="str">
        <f t="shared" si="3"/>
        <v>91</v>
      </c>
      <c r="F65" t="s">
        <v>13</v>
      </c>
      <c r="G65" s="1">
        <f t="shared" si="4"/>
        <v>19</v>
      </c>
      <c r="H65" s="3" t="str">
        <f t="shared" si="5"/>
        <v>M 16-29</v>
      </c>
      <c r="I65" s="8">
        <v>48.36</v>
      </c>
      <c r="J65" s="9">
        <v>63</v>
      </c>
      <c r="K65" s="3">
        <v>14</v>
      </c>
    </row>
    <row r="66" spans="1:11" ht="12.75">
      <c r="A66" s="3">
        <v>63</v>
      </c>
      <c r="B66" s="3" t="s">
        <v>196</v>
      </c>
      <c r="C66" s="3" t="s">
        <v>182</v>
      </c>
      <c r="D66" t="s">
        <v>197</v>
      </c>
      <c r="E66" t="str">
        <f t="shared" si="3"/>
        <v>56</v>
      </c>
      <c r="F66" t="s">
        <v>13</v>
      </c>
      <c r="G66" s="1">
        <f t="shared" si="4"/>
        <v>54</v>
      </c>
      <c r="H66" s="3" t="str">
        <f t="shared" si="5"/>
        <v>M 50-59</v>
      </c>
      <c r="I66" s="8">
        <v>48.43</v>
      </c>
      <c r="J66" s="9">
        <v>64</v>
      </c>
      <c r="K66" s="3">
        <v>13</v>
      </c>
    </row>
    <row r="67" spans="1:11" ht="12.75">
      <c r="A67" s="3">
        <v>114</v>
      </c>
      <c r="B67" s="3" t="s">
        <v>31</v>
      </c>
      <c r="D67" t="s">
        <v>32</v>
      </c>
      <c r="E67" t="str">
        <f aca="true" t="shared" si="6" ref="E67:E98">MID(D67,9,2)</f>
        <v>85</v>
      </c>
      <c r="F67" t="s">
        <v>13</v>
      </c>
      <c r="G67" s="1">
        <f aca="true" t="shared" si="7" ref="G67:G98">110-E67</f>
        <v>25</v>
      </c>
      <c r="H67" s="3" t="str">
        <f aca="true" t="shared" si="8" ref="H67:H98">IF(F67="M",IF(G67&lt;=29,"M 16-29",IF(G67&lt;=39,"M 30-39",IF(G67&lt;=49,"M 40-49",IF(G67&lt;=59,"M 50-59",IF(G67&lt;=69,"M 60-69","M &gt;=70"))))),IF(F67="K",IF(G67&lt;=29,"K 16-29",IF(G67&lt;=45,"K 30-45","K &gt;45"))))</f>
        <v>M 16-29</v>
      </c>
      <c r="I67" s="8">
        <v>48.55</v>
      </c>
      <c r="J67" s="9">
        <v>65</v>
      </c>
      <c r="K67" s="3">
        <v>15</v>
      </c>
    </row>
    <row r="68" spans="1:11" ht="12.75">
      <c r="A68" s="3">
        <v>78</v>
      </c>
      <c r="B68" s="3" t="s">
        <v>241</v>
      </c>
      <c r="C68" s="3" t="s">
        <v>41</v>
      </c>
      <c r="D68" t="s">
        <v>242</v>
      </c>
      <c r="E68" t="str">
        <f t="shared" si="6"/>
        <v>70</v>
      </c>
      <c r="F68" t="s">
        <v>13</v>
      </c>
      <c r="G68" s="1">
        <f t="shared" si="7"/>
        <v>40</v>
      </c>
      <c r="H68" s="3" t="str">
        <f t="shared" si="8"/>
        <v>M 40-49</v>
      </c>
      <c r="I68" s="8">
        <v>49.03</v>
      </c>
      <c r="J68" s="9">
        <v>66</v>
      </c>
      <c r="K68" s="3">
        <v>14</v>
      </c>
    </row>
    <row r="69" spans="1:11" ht="12.75">
      <c r="A69" s="3">
        <v>15</v>
      </c>
      <c r="B69" s="3" t="s">
        <v>103</v>
      </c>
      <c r="C69" s="3" t="s">
        <v>104</v>
      </c>
      <c r="D69" t="s">
        <v>105</v>
      </c>
      <c r="E69" t="str">
        <f t="shared" si="6"/>
        <v>71</v>
      </c>
      <c r="F69" t="s">
        <v>13</v>
      </c>
      <c r="G69" s="1">
        <f t="shared" si="7"/>
        <v>39</v>
      </c>
      <c r="H69" s="3" t="str">
        <f t="shared" si="8"/>
        <v>M 30-39</v>
      </c>
      <c r="I69" s="8">
        <v>49.11</v>
      </c>
      <c r="J69" s="9">
        <v>67</v>
      </c>
      <c r="K69" s="3">
        <v>12</v>
      </c>
    </row>
    <row r="70" spans="1:11" ht="12.75">
      <c r="A70" s="3">
        <v>125</v>
      </c>
      <c r="B70" s="3" t="s">
        <v>283</v>
      </c>
      <c r="D70" t="s">
        <v>315</v>
      </c>
      <c r="E70" t="str">
        <f t="shared" si="6"/>
        <v>93</v>
      </c>
      <c r="F70" t="s">
        <v>13</v>
      </c>
      <c r="G70" s="1">
        <f t="shared" si="7"/>
        <v>17</v>
      </c>
      <c r="H70" s="3" t="str">
        <f t="shared" si="8"/>
        <v>M 16-29</v>
      </c>
      <c r="I70" s="8">
        <v>49.14</v>
      </c>
      <c r="J70" s="9">
        <v>68</v>
      </c>
      <c r="K70" s="3">
        <v>16</v>
      </c>
    </row>
    <row r="71" spans="1:11" ht="12.75">
      <c r="A71" s="3">
        <v>45</v>
      </c>
      <c r="B71" s="3" t="s">
        <v>157</v>
      </c>
      <c r="D71" t="s">
        <v>158</v>
      </c>
      <c r="E71" t="str">
        <f t="shared" si="6"/>
        <v>50</v>
      </c>
      <c r="F71" t="s">
        <v>13</v>
      </c>
      <c r="G71" s="1">
        <f t="shared" si="7"/>
        <v>60</v>
      </c>
      <c r="H71" s="3" t="str">
        <f t="shared" si="8"/>
        <v>M 60-69</v>
      </c>
      <c r="I71" s="8">
        <v>49.21</v>
      </c>
      <c r="J71" s="9">
        <v>69</v>
      </c>
      <c r="K71" s="3">
        <v>3</v>
      </c>
    </row>
    <row r="72" spans="1:11" ht="12.75">
      <c r="A72" s="3">
        <v>97</v>
      </c>
      <c r="B72" s="3" t="s">
        <v>292</v>
      </c>
      <c r="C72" s="3" t="s">
        <v>41</v>
      </c>
      <c r="D72" t="s">
        <v>293</v>
      </c>
      <c r="E72" t="str">
        <f t="shared" si="6"/>
        <v>73</v>
      </c>
      <c r="F72" t="s">
        <v>13</v>
      </c>
      <c r="G72" s="1">
        <f t="shared" si="7"/>
        <v>37</v>
      </c>
      <c r="H72" s="3" t="str">
        <f t="shared" si="8"/>
        <v>M 30-39</v>
      </c>
      <c r="I72" s="8">
        <v>49.45</v>
      </c>
      <c r="J72" s="9">
        <v>70</v>
      </c>
      <c r="K72" s="3">
        <v>13</v>
      </c>
    </row>
    <row r="73" spans="1:11" ht="12.75">
      <c r="A73" s="3">
        <v>101</v>
      </c>
      <c r="B73" s="3" t="s">
        <v>276</v>
      </c>
      <c r="D73" t="s">
        <v>277</v>
      </c>
      <c r="E73" t="str">
        <f t="shared" si="6"/>
        <v>82</v>
      </c>
      <c r="F73" t="s">
        <v>13</v>
      </c>
      <c r="G73" s="1">
        <f t="shared" si="7"/>
        <v>28</v>
      </c>
      <c r="H73" s="3" t="str">
        <f t="shared" si="8"/>
        <v>M 16-29</v>
      </c>
      <c r="I73" s="8">
        <v>49.52</v>
      </c>
      <c r="J73" s="9">
        <v>71</v>
      </c>
      <c r="K73" s="3">
        <v>17</v>
      </c>
    </row>
    <row r="74" spans="1:11" ht="12.75">
      <c r="A74" s="3">
        <v>59</v>
      </c>
      <c r="B74" s="3" t="s">
        <v>190</v>
      </c>
      <c r="D74" s="6" t="s">
        <v>191</v>
      </c>
      <c r="E74" t="str">
        <f t="shared" si="6"/>
        <v>72</v>
      </c>
      <c r="F74" t="s">
        <v>13</v>
      </c>
      <c r="G74" s="1">
        <f t="shared" si="7"/>
        <v>38</v>
      </c>
      <c r="H74" s="3" t="str">
        <f t="shared" si="8"/>
        <v>M 30-39</v>
      </c>
      <c r="I74" s="8">
        <v>50.21</v>
      </c>
      <c r="J74" s="9">
        <v>72</v>
      </c>
      <c r="K74" s="3">
        <v>14</v>
      </c>
    </row>
    <row r="75" spans="1:11" ht="12.75">
      <c r="A75" s="3">
        <v>57</v>
      </c>
      <c r="B75" s="3" t="s">
        <v>186</v>
      </c>
      <c r="C75" s="3" t="s">
        <v>179</v>
      </c>
      <c r="D75" t="s">
        <v>313</v>
      </c>
      <c r="E75" t="str">
        <f t="shared" si="6"/>
        <v>62</v>
      </c>
      <c r="F75" t="s">
        <v>13</v>
      </c>
      <c r="G75" s="1">
        <f t="shared" si="7"/>
        <v>48</v>
      </c>
      <c r="H75" s="3" t="str">
        <f t="shared" si="8"/>
        <v>M 40-49</v>
      </c>
      <c r="I75" s="8">
        <v>50.23</v>
      </c>
      <c r="J75" s="9">
        <v>73</v>
      </c>
      <c r="K75" s="3">
        <v>15</v>
      </c>
    </row>
    <row r="76" spans="1:11" ht="12.75">
      <c r="A76" s="3">
        <v>25</v>
      </c>
      <c r="B76" s="3" t="s">
        <v>274</v>
      </c>
      <c r="D76" t="s">
        <v>275</v>
      </c>
      <c r="E76" t="str">
        <f t="shared" si="6"/>
        <v>87</v>
      </c>
      <c r="F76" t="s">
        <v>13</v>
      </c>
      <c r="G76" s="1">
        <f t="shared" si="7"/>
        <v>23</v>
      </c>
      <c r="H76" s="3" t="str">
        <f t="shared" si="8"/>
        <v>M 16-29</v>
      </c>
      <c r="I76" s="8">
        <v>50.26</v>
      </c>
      <c r="J76" s="9">
        <v>74</v>
      </c>
      <c r="K76" s="3">
        <v>18</v>
      </c>
    </row>
    <row r="77" spans="1:11" ht="12.75">
      <c r="A77" s="3">
        <v>54</v>
      </c>
      <c r="B77" s="3" t="s">
        <v>176</v>
      </c>
      <c r="C77" s="3" t="s">
        <v>78</v>
      </c>
      <c r="D77" t="s">
        <v>177</v>
      </c>
      <c r="E77" t="str">
        <f t="shared" si="6"/>
        <v>52</v>
      </c>
      <c r="F77" t="s">
        <v>13</v>
      </c>
      <c r="G77" s="1">
        <f t="shared" si="7"/>
        <v>58</v>
      </c>
      <c r="H77" s="3" t="str">
        <f t="shared" si="8"/>
        <v>M 50-59</v>
      </c>
      <c r="I77" s="8">
        <v>50.29</v>
      </c>
      <c r="J77" s="9">
        <v>75</v>
      </c>
      <c r="K77" s="3">
        <v>14</v>
      </c>
    </row>
    <row r="78" spans="1:11" ht="12.75">
      <c r="A78" s="3">
        <v>47</v>
      </c>
      <c r="B78" s="3" t="s">
        <v>169</v>
      </c>
      <c r="C78" s="3" t="s">
        <v>128</v>
      </c>
      <c r="D78" t="s">
        <v>170</v>
      </c>
      <c r="E78" t="str">
        <f t="shared" si="6"/>
        <v>64</v>
      </c>
      <c r="F78" t="s">
        <v>13</v>
      </c>
      <c r="G78" s="1">
        <f t="shared" si="7"/>
        <v>46</v>
      </c>
      <c r="H78" s="3" t="str">
        <f t="shared" si="8"/>
        <v>M 40-49</v>
      </c>
      <c r="I78" s="8">
        <v>50.45</v>
      </c>
      <c r="J78" s="9">
        <v>76</v>
      </c>
      <c r="K78" s="3">
        <v>16</v>
      </c>
    </row>
    <row r="79" spans="1:11" ht="12.75">
      <c r="A79" s="3">
        <v>9</v>
      </c>
      <c r="B79" s="3" t="s">
        <v>89</v>
      </c>
      <c r="C79" s="3" t="s">
        <v>90</v>
      </c>
      <c r="D79" t="s">
        <v>91</v>
      </c>
      <c r="E79" t="str">
        <f t="shared" si="6"/>
        <v>74</v>
      </c>
      <c r="F79" t="s">
        <v>13</v>
      </c>
      <c r="G79" s="1">
        <f t="shared" si="7"/>
        <v>36</v>
      </c>
      <c r="H79" s="3" t="str">
        <f t="shared" si="8"/>
        <v>M 30-39</v>
      </c>
      <c r="I79" s="8">
        <v>50.52</v>
      </c>
      <c r="J79" s="9">
        <v>77</v>
      </c>
      <c r="K79" s="3">
        <v>15</v>
      </c>
    </row>
    <row r="80" spans="1:11" ht="12.75">
      <c r="A80" s="3">
        <v>130</v>
      </c>
      <c r="B80" s="3" t="s">
        <v>300</v>
      </c>
      <c r="C80" s="3" t="s">
        <v>301</v>
      </c>
      <c r="D80" t="s">
        <v>302</v>
      </c>
      <c r="E80" t="str">
        <f t="shared" si="6"/>
        <v>67</v>
      </c>
      <c r="F80" t="s">
        <v>13</v>
      </c>
      <c r="G80" s="1">
        <f t="shared" si="7"/>
        <v>43</v>
      </c>
      <c r="H80" s="3" t="str">
        <f t="shared" si="8"/>
        <v>M 40-49</v>
      </c>
      <c r="I80" s="8">
        <v>50.56</v>
      </c>
      <c r="J80" s="9">
        <v>78</v>
      </c>
      <c r="K80" s="3">
        <v>17</v>
      </c>
    </row>
    <row r="81" spans="1:11" ht="12.75">
      <c r="A81" s="3">
        <v>82</v>
      </c>
      <c r="B81" s="3" t="s">
        <v>233</v>
      </c>
      <c r="C81" s="3" t="s">
        <v>234</v>
      </c>
      <c r="D81" t="s">
        <v>235</v>
      </c>
      <c r="E81" t="str">
        <f t="shared" si="6"/>
        <v>88</v>
      </c>
      <c r="F81" t="s">
        <v>13</v>
      </c>
      <c r="G81" s="1">
        <f t="shared" si="7"/>
        <v>22</v>
      </c>
      <c r="H81" s="3" t="str">
        <f t="shared" si="8"/>
        <v>M 16-29</v>
      </c>
      <c r="I81" s="8">
        <v>51.06</v>
      </c>
      <c r="J81" s="9">
        <v>79</v>
      </c>
      <c r="K81" s="3">
        <v>19</v>
      </c>
    </row>
    <row r="82" spans="1:11" ht="12.75">
      <c r="A82" s="3">
        <v>120</v>
      </c>
      <c r="B82" s="3" t="s">
        <v>278</v>
      </c>
      <c r="C82" s="3" t="s">
        <v>26</v>
      </c>
      <c r="D82" t="s">
        <v>279</v>
      </c>
      <c r="E82" t="str">
        <f t="shared" si="6"/>
        <v>68</v>
      </c>
      <c r="F82" t="s">
        <v>13</v>
      </c>
      <c r="G82" s="1">
        <f t="shared" si="7"/>
        <v>42</v>
      </c>
      <c r="H82" s="3" t="str">
        <f t="shared" si="8"/>
        <v>M 40-49</v>
      </c>
      <c r="I82" s="8">
        <v>51.08</v>
      </c>
      <c r="J82" s="9">
        <v>80</v>
      </c>
      <c r="K82" s="3">
        <v>18</v>
      </c>
    </row>
    <row r="83" spans="1:11" ht="12.75">
      <c r="A83" s="3">
        <v>110</v>
      </c>
      <c r="B83" s="3" t="s">
        <v>35</v>
      </c>
      <c r="D83" t="s">
        <v>36</v>
      </c>
      <c r="E83" t="str">
        <f t="shared" si="6"/>
        <v>77</v>
      </c>
      <c r="F83" t="s">
        <v>13</v>
      </c>
      <c r="G83" s="1">
        <f t="shared" si="7"/>
        <v>33</v>
      </c>
      <c r="H83" s="3" t="str">
        <f t="shared" si="8"/>
        <v>M 30-39</v>
      </c>
      <c r="I83" s="8">
        <v>51.17</v>
      </c>
      <c r="J83" s="9">
        <v>81</v>
      </c>
      <c r="K83" s="3">
        <v>16</v>
      </c>
    </row>
    <row r="84" spans="1:11" ht="12.75">
      <c r="A84" s="3">
        <v>14</v>
      </c>
      <c r="B84" s="3" t="s">
        <v>101</v>
      </c>
      <c r="C84" s="3" t="s">
        <v>26</v>
      </c>
      <c r="D84" t="s">
        <v>102</v>
      </c>
      <c r="E84" t="str">
        <f t="shared" si="6"/>
        <v>69</v>
      </c>
      <c r="F84" t="s">
        <v>13</v>
      </c>
      <c r="G84" s="1">
        <f t="shared" si="7"/>
        <v>41</v>
      </c>
      <c r="H84" s="3" t="str">
        <f t="shared" si="8"/>
        <v>M 40-49</v>
      </c>
      <c r="I84" s="8">
        <v>51.34</v>
      </c>
      <c r="J84" s="9">
        <v>82</v>
      </c>
      <c r="K84" s="3">
        <v>19</v>
      </c>
    </row>
    <row r="85" spans="1:11" ht="12.75">
      <c r="A85" s="3">
        <v>39</v>
      </c>
      <c r="B85" s="3" t="s">
        <v>150</v>
      </c>
      <c r="C85" s="3" t="s">
        <v>149</v>
      </c>
      <c r="D85" t="s">
        <v>312</v>
      </c>
      <c r="E85" t="str">
        <f t="shared" si="6"/>
        <v>56</v>
      </c>
      <c r="F85" t="s">
        <v>13</v>
      </c>
      <c r="G85" s="1">
        <f t="shared" si="7"/>
        <v>54</v>
      </c>
      <c r="H85" s="3" t="str">
        <f t="shared" si="8"/>
        <v>M 50-59</v>
      </c>
      <c r="I85" s="8">
        <v>51.4</v>
      </c>
      <c r="J85" s="9">
        <v>83</v>
      </c>
      <c r="K85" s="3">
        <v>15</v>
      </c>
    </row>
    <row r="86" spans="1:11" ht="12.75">
      <c r="A86" s="3">
        <v>128</v>
      </c>
      <c r="B86" s="3" t="s">
        <v>303</v>
      </c>
      <c r="D86" t="s">
        <v>304</v>
      </c>
      <c r="E86" t="str">
        <f t="shared" si="6"/>
        <v>69</v>
      </c>
      <c r="F86" t="s">
        <v>13</v>
      </c>
      <c r="G86" s="1">
        <f t="shared" si="7"/>
        <v>41</v>
      </c>
      <c r="H86" s="3" t="str">
        <f t="shared" si="8"/>
        <v>M 40-49</v>
      </c>
      <c r="I86" s="8">
        <v>51.42</v>
      </c>
      <c r="J86" s="9">
        <v>84</v>
      </c>
      <c r="K86" s="3">
        <v>20</v>
      </c>
    </row>
    <row r="87" spans="1:11" ht="12.75">
      <c r="A87" s="3">
        <v>8</v>
      </c>
      <c r="B87" s="3" t="s">
        <v>87</v>
      </c>
      <c r="C87" s="3" t="s">
        <v>26</v>
      </c>
      <c r="D87" t="s">
        <v>88</v>
      </c>
      <c r="E87" t="str">
        <f t="shared" si="6"/>
        <v>72</v>
      </c>
      <c r="F87" t="s">
        <v>13</v>
      </c>
      <c r="G87" s="1">
        <f t="shared" si="7"/>
        <v>38</v>
      </c>
      <c r="H87" s="3" t="str">
        <f t="shared" si="8"/>
        <v>M 30-39</v>
      </c>
      <c r="I87" s="8">
        <v>51.52</v>
      </c>
      <c r="J87" s="9">
        <v>85</v>
      </c>
      <c r="K87" s="3">
        <v>17</v>
      </c>
    </row>
    <row r="88" spans="1:11" ht="12.75">
      <c r="A88" s="3">
        <v>16</v>
      </c>
      <c r="B88" s="3" t="s">
        <v>106</v>
      </c>
      <c r="C88" s="3" t="s">
        <v>107</v>
      </c>
      <c r="D88" t="s">
        <v>108</v>
      </c>
      <c r="E88" t="str">
        <f t="shared" si="6"/>
        <v>57</v>
      </c>
      <c r="F88" t="s">
        <v>13</v>
      </c>
      <c r="G88" s="1">
        <f t="shared" si="7"/>
        <v>53</v>
      </c>
      <c r="H88" s="3" t="str">
        <f t="shared" si="8"/>
        <v>M 50-59</v>
      </c>
      <c r="I88" s="8">
        <v>52.12</v>
      </c>
      <c r="J88" s="9">
        <v>86</v>
      </c>
      <c r="K88" s="3">
        <v>16</v>
      </c>
    </row>
    <row r="89" spans="1:11" ht="12.75">
      <c r="A89" s="3">
        <v>104</v>
      </c>
      <c r="B89" s="3" t="s">
        <v>19</v>
      </c>
      <c r="C89" s="3" t="s">
        <v>20</v>
      </c>
      <c r="D89" t="s">
        <v>21</v>
      </c>
      <c r="E89" t="str">
        <f t="shared" si="6"/>
        <v>92</v>
      </c>
      <c r="F89" t="s">
        <v>13</v>
      </c>
      <c r="G89" s="1">
        <f t="shared" si="7"/>
        <v>18</v>
      </c>
      <c r="H89" s="3" t="str">
        <f t="shared" si="8"/>
        <v>M 16-29</v>
      </c>
      <c r="I89" s="8">
        <v>52.45</v>
      </c>
      <c r="J89" s="9">
        <v>87</v>
      </c>
      <c r="K89" s="3">
        <v>20</v>
      </c>
    </row>
    <row r="90" spans="1:11" ht="12.75">
      <c r="A90" s="3">
        <v>74</v>
      </c>
      <c r="B90" s="3" t="s">
        <v>221</v>
      </c>
      <c r="C90" s="3" t="s">
        <v>182</v>
      </c>
      <c r="D90" t="s">
        <v>222</v>
      </c>
      <c r="E90" t="str">
        <f t="shared" si="6"/>
        <v>77</v>
      </c>
      <c r="F90" t="s">
        <v>13</v>
      </c>
      <c r="G90" s="1">
        <f t="shared" si="7"/>
        <v>33</v>
      </c>
      <c r="H90" s="3" t="str">
        <f t="shared" si="8"/>
        <v>M 30-39</v>
      </c>
      <c r="I90" s="8">
        <v>52.47</v>
      </c>
      <c r="J90" s="9">
        <v>88</v>
      </c>
      <c r="K90" s="3">
        <v>18</v>
      </c>
    </row>
    <row r="91" spans="1:11" ht="12.75">
      <c r="A91" s="3">
        <v>133</v>
      </c>
      <c r="B91" s="3" t="s">
        <v>59</v>
      </c>
      <c r="C91" s="3" t="s">
        <v>57</v>
      </c>
      <c r="D91" t="s">
        <v>60</v>
      </c>
      <c r="E91" t="str">
        <f t="shared" si="6"/>
        <v>64</v>
      </c>
      <c r="F91" t="s">
        <v>13</v>
      </c>
      <c r="G91" s="1">
        <f t="shared" si="7"/>
        <v>46</v>
      </c>
      <c r="H91" s="3" t="str">
        <f t="shared" si="8"/>
        <v>M 40-49</v>
      </c>
      <c r="I91" s="8">
        <v>52.53</v>
      </c>
      <c r="J91" s="9">
        <v>89</v>
      </c>
      <c r="K91" s="3">
        <v>21</v>
      </c>
    </row>
    <row r="92" spans="1:11" ht="12.75">
      <c r="A92" s="3">
        <v>132</v>
      </c>
      <c r="B92" s="3" t="s">
        <v>56</v>
      </c>
      <c r="C92" s="3" t="s">
        <v>57</v>
      </c>
      <c r="D92" t="s">
        <v>58</v>
      </c>
      <c r="E92" t="str">
        <f t="shared" si="6"/>
        <v>78</v>
      </c>
      <c r="F92" t="s">
        <v>13</v>
      </c>
      <c r="G92" s="1">
        <f t="shared" si="7"/>
        <v>32</v>
      </c>
      <c r="H92" s="3" t="str">
        <f t="shared" si="8"/>
        <v>M 30-39</v>
      </c>
      <c r="I92" s="8">
        <v>53.05</v>
      </c>
      <c r="J92" s="9">
        <v>90</v>
      </c>
      <c r="K92" s="3">
        <v>19</v>
      </c>
    </row>
    <row r="93" spans="1:11" ht="12.75">
      <c r="A93" s="3">
        <v>50</v>
      </c>
      <c r="B93" s="3" t="s">
        <v>164</v>
      </c>
      <c r="C93" s="3" t="s">
        <v>162</v>
      </c>
      <c r="D93" t="s">
        <v>165</v>
      </c>
      <c r="E93" t="str">
        <f t="shared" si="6"/>
        <v>58</v>
      </c>
      <c r="F93" t="s">
        <v>24</v>
      </c>
      <c r="G93" s="1">
        <f t="shared" si="7"/>
        <v>52</v>
      </c>
      <c r="H93" s="3" t="str">
        <f t="shared" si="8"/>
        <v>K &gt;45</v>
      </c>
      <c r="I93" s="8">
        <v>54.09</v>
      </c>
      <c r="J93" s="9">
        <v>91</v>
      </c>
      <c r="K93" s="3">
        <v>1</v>
      </c>
    </row>
    <row r="94" spans="1:11" ht="12.75">
      <c r="A94" s="3">
        <v>40</v>
      </c>
      <c r="B94" s="3" t="s">
        <v>308</v>
      </c>
      <c r="C94" s="3" t="s">
        <v>151</v>
      </c>
      <c r="D94" t="s">
        <v>309</v>
      </c>
      <c r="E94" t="str">
        <f t="shared" si="6"/>
        <v>49</v>
      </c>
      <c r="F94" t="s">
        <v>13</v>
      </c>
      <c r="G94" s="1">
        <f t="shared" si="7"/>
        <v>61</v>
      </c>
      <c r="H94" s="3" t="str">
        <f t="shared" si="8"/>
        <v>M 60-69</v>
      </c>
      <c r="I94" s="8">
        <f>54.09+0.04</f>
        <v>54.13</v>
      </c>
      <c r="J94" s="9">
        <v>92</v>
      </c>
      <c r="K94" s="3">
        <v>4</v>
      </c>
    </row>
    <row r="95" spans="1:11" ht="12.75">
      <c r="A95" s="3">
        <v>22</v>
      </c>
      <c r="B95" s="3" t="s">
        <v>121</v>
      </c>
      <c r="C95" s="3" t="s">
        <v>122</v>
      </c>
      <c r="D95" t="s">
        <v>123</v>
      </c>
      <c r="E95" t="str">
        <f t="shared" si="6"/>
        <v>58</v>
      </c>
      <c r="F95" t="s">
        <v>13</v>
      </c>
      <c r="G95" s="1">
        <f t="shared" si="7"/>
        <v>52</v>
      </c>
      <c r="H95" s="3" t="str">
        <f t="shared" si="8"/>
        <v>M 50-59</v>
      </c>
      <c r="I95" s="8">
        <f>54.09+0.27</f>
        <v>54.36000000000001</v>
      </c>
      <c r="J95" s="9">
        <v>93</v>
      </c>
      <c r="K95" s="3">
        <v>17</v>
      </c>
    </row>
    <row r="96" spans="1:11" ht="12.75">
      <c r="A96" s="3">
        <v>24</v>
      </c>
      <c r="B96" s="3" t="s">
        <v>124</v>
      </c>
      <c r="C96" s="3" t="s">
        <v>125</v>
      </c>
      <c r="D96" t="s">
        <v>126</v>
      </c>
      <c r="E96" t="str">
        <f t="shared" si="6"/>
        <v>66</v>
      </c>
      <c r="F96" t="s">
        <v>24</v>
      </c>
      <c r="G96" s="1">
        <f t="shared" si="7"/>
        <v>44</v>
      </c>
      <c r="H96" s="3" t="str">
        <f t="shared" si="8"/>
        <v>K 30-45</v>
      </c>
      <c r="I96" s="8">
        <f>54.09+0.29</f>
        <v>54.38</v>
      </c>
      <c r="J96" s="9">
        <v>94</v>
      </c>
      <c r="K96" s="3">
        <v>3</v>
      </c>
    </row>
    <row r="97" spans="1:11" ht="12.75">
      <c r="A97" s="3">
        <v>55</v>
      </c>
      <c r="B97" s="3" t="s">
        <v>181</v>
      </c>
      <c r="C97" s="3" t="s">
        <v>182</v>
      </c>
      <c r="D97" t="s">
        <v>183</v>
      </c>
      <c r="E97" t="str">
        <f t="shared" si="6"/>
        <v>56</v>
      </c>
      <c r="F97" t="s">
        <v>13</v>
      </c>
      <c r="G97" s="1">
        <f t="shared" si="7"/>
        <v>54</v>
      </c>
      <c r="H97" s="3" t="str">
        <f t="shared" si="8"/>
        <v>M 50-59</v>
      </c>
      <c r="I97" s="8">
        <f>54.09+0.39</f>
        <v>54.480000000000004</v>
      </c>
      <c r="J97" s="9">
        <v>95</v>
      </c>
      <c r="K97" s="3">
        <v>18</v>
      </c>
    </row>
    <row r="98" spans="1:11" ht="12.75">
      <c r="A98" s="3">
        <v>91</v>
      </c>
      <c r="B98" s="3" t="s">
        <v>254</v>
      </c>
      <c r="C98" s="3" t="s">
        <v>26</v>
      </c>
      <c r="D98" t="s">
        <v>255</v>
      </c>
      <c r="E98" t="str">
        <f t="shared" si="6"/>
        <v>61</v>
      </c>
      <c r="F98" t="s">
        <v>13</v>
      </c>
      <c r="G98" s="1">
        <f t="shared" si="7"/>
        <v>49</v>
      </c>
      <c r="H98" s="3" t="str">
        <f t="shared" si="8"/>
        <v>M 40-49</v>
      </c>
      <c r="I98" s="8">
        <f>54.09+0.53</f>
        <v>54.620000000000005</v>
      </c>
      <c r="J98" s="9">
        <v>96</v>
      </c>
      <c r="K98" s="3">
        <v>22</v>
      </c>
    </row>
    <row r="99" spans="1:11" ht="12.75">
      <c r="A99" s="3">
        <v>6</v>
      </c>
      <c r="B99" s="3" t="s">
        <v>82</v>
      </c>
      <c r="C99" s="3" t="s">
        <v>83</v>
      </c>
      <c r="D99" t="s">
        <v>84</v>
      </c>
      <c r="E99" t="str">
        <f aca="true" t="shared" si="9" ref="E99:E128">MID(D99,9,2)</f>
        <v>70</v>
      </c>
      <c r="F99" t="s">
        <v>13</v>
      </c>
      <c r="G99" s="1">
        <f aca="true" t="shared" si="10" ref="G99:G128">110-E99</f>
        <v>40</v>
      </c>
      <c r="H99" s="3" t="str">
        <f aca="true" t="shared" si="11" ref="H99:H130">IF(F99="M",IF(G99&lt;=29,"M 16-29",IF(G99&lt;=39,"M 30-39",IF(G99&lt;=49,"M 40-49",IF(G99&lt;=59,"M 50-59",IF(G99&lt;=69,"M 60-69","M &gt;=70"))))),IF(F99="K",IF(G99&lt;=29,"K 16-29",IF(G99&lt;=45,"K 30-45","K &gt;45"))))</f>
        <v>M 40-49</v>
      </c>
      <c r="I99" s="8">
        <f>54.09+1.32</f>
        <v>55.410000000000004</v>
      </c>
      <c r="J99" s="9">
        <v>97</v>
      </c>
      <c r="K99" s="3">
        <v>23</v>
      </c>
    </row>
    <row r="100" spans="1:11" ht="12.75">
      <c r="A100" s="3">
        <v>28</v>
      </c>
      <c r="B100" s="3" t="s">
        <v>132</v>
      </c>
      <c r="C100" s="3" t="s">
        <v>78</v>
      </c>
      <c r="D100" t="s">
        <v>133</v>
      </c>
      <c r="E100" t="str">
        <f t="shared" si="9"/>
        <v>65</v>
      </c>
      <c r="F100" t="s">
        <v>13</v>
      </c>
      <c r="G100" s="1">
        <f t="shared" si="10"/>
        <v>45</v>
      </c>
      <c r="H100" s="3" t="str">
        <f t="shared" si="11"/>
        <v>M 40-49</v>
      </c>
      <c r="I100" s="8">
        <f>54.09+1.51</f>
        <v>55.6</v>
      </c>
      <c r="J100" s="9">
        <v>98</v>
      </c>
      <c r="K100" s="3">
        <v>24</v>
      </c>
    </row>
    <row r="101" spans="1:11" ht="12.75">
      <c r="A101" s="3">
        <v>117</v>
      </c>
      <c r="B101" s="3" t="s">
        <v>46</v>
      </c>
      <c r="C101" s="3" t="s">
        <v>47</v>
      </c>
      <c r="D101" t="s">
        <v>48</v>
      </c>
      <c r="E101" t="str">
        <f t="shared" si="9"/>
        <v>60</v>
      </c>
      <c r="F101" t="s">
        <v>13</v>
      </c>
      <c r="G101" s="1">
        <f t="shared" si="10"/>
        <v>50</v>
      </c>
      <c r="H101" s="3" t="str">
        <f t="shared" si="11"/>
        <v>M 50-59</v>
      </c>
      <c r="I101" s="8">
        <f>54.09+2</f>
        <v>56.09</v>
      </c>
      <c r="J101" s="9">
        <v>99</v>
      </c>
      <c r="K101" s="3">
        <v>19</v>
      </c>
    </row>
    <row r="102" spans="1:11" ht="12.75">
      <c r="A102" s="3">
        <v>48</v>
      </c>
      <c r="B102" s="3" t="s">
        <v>171</v>
      </c>
      <c r="C102" s="3" t="s">
        <v>26</v>
      </c>
      <c r="D102" t="s">
        <v>314</v>
      </c>
      <c r="E102" t="str">
        <f t="shared" si="9"/>
        <v>92</v>
      </c>
      <c r="F102" t="s">
        <v>13</v>
      </c>
      <c r="G102" s="1">
        <f t="shared" si="10"/>
        <v>18</v>
      </c>
      <c r="H102" s="3" t="str">
        <f t="shared" si="11"/>
        <v>M 16-29</v>
      </c>
      <c r="I102" s="8">
        <f>54.09+2.17</f>
        <v>56.260000000000005</v>
      </c>
      <c r="J102" s="9">
        <v>100</v>
      </c>
      <c r="K102" s="3">
        <v>21</v>
      </c>
    </row>
    <row r="103" spans="1:11" ht="12.75">
      <c r="A103" s="3">
        <v>95</v>
      </c>
      <c r="B103" s="3" t="s">
        <v>290</v>
      </c>
      <c r="C103" s="3" t="s">
        <v>41</v>
      </c>
      <c r="D103" t="s">
        <v>291</v>
      </c>
      <c r="E103" t="str">
        <f t="shared" si="9"/>
        <v>76</v>
      </c>
      <c r="F103" t="s">
        <v>13</v>
      </c>
      <c r="G103" s="1">
        <f t="shared" si="10"/>
        <v>34</v>
      </c>
      <c r="H103" s="3" t="str">
        <f t="shared" si="11"/>
        <v>M 30-39</v>
      </c>
      <c r="I103" s="8">
        <f>54.09+2.27</f>
        <v>56.36000000000001</v>
      </c>
      <c r="J103" s="9">
        <v>101</v>
      </c>
      <c r="K103" s="3">
        <v>20</v>
      </c>
    </row>
    <row r="104" spans="1:11" ht="12.75">
      <c r="A104" s="3">
        <v>64</v>
      </c>
      <c r="B104" s="3" t="s">
        <v>198</v>
      </c>
      <c r="D104" t="s">
        <v>199</v>
      </c>
      <c r="E104" t="str">
        <f t="shared" si="9"/>
        <v>68</v>
      </c>
      <c r="F104" t="s">
        <v>13</v>
      </c>
      <c r="G104" s="1">
        <f t="shared" si="10"/>
        <v>42</v>
      </c>
      <c r="H104" s="3" t="str">
        <f t="shared" si="11"/>
        <v>M 40-49</v>
      </c>
      <c r="I104" s="8">
        <f>54.09+3.09</f>
        <v>57.18000000000001</v>
      </c>
      <c r="J104" s="9">
        <v>102</v>
      </c>
      <c r="K104" s="3">
        <v>25</v>
      </c>
    </row>
    <row r="105" spans="1:11" ht="12.75">
      <c r="A105" s="3">
        <v>134</v>
      </c>
      <c r="B105" s="3" t="s">
        <v>61</v>
      </c>
      <c r="C105" s="3" t="s">
        <v>62</v>
      </c>
      <c r="D105" t="s">
        <v>63</v>
      </c>
      <c r="E105" t="str">
        <f t="shared" si="9"/>
        <v>52</v>
      </c>
      <c r="F105" t="s">
        <v>24</v>
      </c>
      <c r="G105" s="1">
        <f t="shared" si="10"/>
        <v>58</v>
      </c>
      <c r="H105" s="3" t="str">
        <f t="shared" si="11"/>
        <v>K &gt;45</v>
      </c>
      <c r="I105" s="8">
        <f>54.09+3.1</f>
        <v>57.190000000000005</v>
      </c>
      <c r="J105" s="9">
        <v>103</v>
      </c>
      <c r="K105" s="3">
        <v>2</v>
      </c>
    </row>
    <row r="106" spans="1:11" ht="12.75">
      <c r="A106" s="3">
        <v>121</v>
      </c>
      <c r="B106" s="3" t="s">
        <v>286</v>
      </c>
      <c r="C106" s="3" t="s">
        <v>41</v>
      </c>
      <c r="D106" t="s">
        <v>287</v>
      </c>
      <c r="E106" t="str">
        <f t="shared" si="9"/>
        <v>80</v>
      </c>
      <c r="F106" t="s">
        <v>24</v>
      </c>
      <c r="G106" s="1">
        <f t="shared" si="10"/>
        <v>30</v>
      </c>
      <c r="H106" s="3" t="str">
        <f t="shared" si="11"/>
        <v>K 30-45</v>
      </c>
      <c r="I106" s="8">
        <f>54.09+3.16</f>
        <v>57.25</v>
      </c>
      <c r="J106" s="9">
        <v>104</v>
      </c>
      <c r="K106" s="3">
        <v>4</v>
      </c>
    </row>
    <row r="107" spans="1:11" ht="12.75">
      <c r="A107" s="3">
        <v>10</v>
      </c>
      <c r="B107" s="3" t="s">
        <v>92</v>
      </c>
      <c r="C107" s="3" t="s">
        <v>93</v>
      </c>
      <c r="D107" t="s">
        <v>94</v>
      </c>
      <c r="E107" t="str">
        <f t="shared" si="9"/>
        <v>94</v>
      </c>
      <c r="F107" t="s">
        <v>13</v>
      </c>
      <c r="G107" s="1">
        <f t="shared" si="10"/>
        <v>16</v>
      </c>
      <c r="H107" s="3" t="str">
        <f t="shared" si="11"/>
        <v>M 16-29</v>
      </c>
      <c r="I107" s="8">
        <f>54.09+3.4</f>
        <v>57.49</v>
      </c>
      <c r="J107" s="9">
        <v>105</v>
      </c>
      <c r="K107" s="3">
        <v>22</v>
      </c>
    </row>
    <row r="108" spans="1:11" ht="12.75">
      <c r="A108" s="3">
        <v>113</v>
      </c>
      <c r="B108" s="3" t="s">
        <v>40</v>
      </c>
      <c r="C108" s="3" t="s">
        <v>41</v>
      </c>
      <c r="D108" t="s">
        <v>42</v>
      </c>
      <c r="E108" t="str">
        <f t="shared" si="9"/>
        <v>70</v>
      </c>
      <c r="F108" t="s">
        <v>24</v>
      </c>
      <c r="G108" s="1">
        <f t="shared" si="10"/>
        <v>40</v>
      </c>
      <c r="H108" s="3" t="str">
        <f t="shared" si="11"/>
        <v>K 30-45</v>
      </c>
      <c r="I108" s="8">
        <f>54.09+3.5</f>
        <v>57.59</v>
      </c>
      <c r="J108" s="9">
        <v>106</v>
      </c>
      <c r="K108" s="3">
        <v>5</v>
      </c>
    </row>
    <row r="109" spans="1:11" ht="12.75">
      <c r="A109" s="3">
        <v>116</v>
      </c>
      <c r="B109" s="3" t="s">
        <v>49</v>
      </c>
      <c r="C109" s="3" t="s">
        <v>41</v>
      </c>
      <c r="D109" t="s">
        <v>50</v>
      </c>
      <c r="E109" t="str">
        <f t="shared" si="9"/>
        <v>73</v>
      </c>
      <c r="F109" t="s">
        <v>13</v>
      </c>
      <c r="G109" s="1">
        <f t="shared" si="10"/>
        <v>37</v>
      </c>
      <c r="H109" s="3" t="str">
        <f t="shared" si="11"/>
        <v>M 30-39</v>
      </c>
      <c r="I109" s="8">
        <f>54.09+4.09</f>
        <v>58.18000000000001</v>
      </c>
      <c r="J109" s="9">
        <v>107</v>
      </c>
      <c r="K109" s="3">
        <v>21</v>
      </c>
    </row>
    <row r="110" spans="1:11" ht="12.75">
      <c r="A110" s="3">
        <v>69</v>
      </c>
      <c r="B110" s="3" t="s">
        <v>216</v>
      </c>
      <c r="C110" s="3" t="s">
        <v>217</v>
      </c>
      <c r="D110" t="s">
        <v>218</v>
      </c>
      <c r="E110" t="str">
        <f t="shared" si="9"/>
        <v>59</v>
      </c>
      <c r="F110" t="s">
        <v>13</v>
      </c>
      <c r="G110" s="1">
        <f t="shared" si="10"/>
        <v>51</v>
      </c>
      <c r="H110" s="3" t="str">
        <f t="shared" si="11"/>
        <v>M 50-59</v>
      </c>
      <c r="I110" s="8">
        <f>54.09+4.31</f>
        <v>58.400000000000006</v>
      </c>
      <c r="J110" s="9">
        <v>108</v>
      </c>
      <c r="K110" s="3">
        <v>20</v>
      </c>
    </row>
    <row r="111" spans="1:11" ht="12.75">
      <c r="A111" s="3">
        <v>12</v>
      </c>
      <c r="B111" s="3" t="s">
        <v>97</v>
      </c>
      <c r="C111" s="3" t="s">
        <v>28</v>
      </c>
      <c r="D111" t="s">
        <v>98</v>
      </c>
      <c r="E111" t="str">
        <f t="shared" si="9"/>
        <v>74</v>
      </c>
      <c r="F111" t="s">
        <v>13</v>
      </c>
      <c r="G111" s="1">
        <f t="shared" si="10"/>
        <v>36</v>
      </c>
      <c r="H111" s="3" t="str">
        <f t="shared" si="11"/>
        <v>M 30-39</v>
      </c>
      <c r="I111" s="8">
        <f>54.09+5.55</f>
        <v>59.64</v>
      </c>
      <c r="J111" s="9">
        <v>109</v>
      </c>
      <c r="K111" s="3">
        <v>22</v>
      </c>
    </row>
    <row r="112" spans="1:11" ht="12.75">
      <c r="A112" s="3">
        <v>21</v>
      </c>
      <c r="B112" s="3" t="s">
        <v>118</v>
      </c>
      <c r="C112" s="3" t="s">
        <v>119</v>
      </c>
      <c r="D112" t="s">
        <v>120</v>
      </c>
      <c r="E112" t="str">
        <f t="shared" si="9"/>
        <v>43</v>
      </c>
      <c r="F112" t="s">
        <v>13</v>
      </c>
      <c r="G112" s="1">
        <f t="shared" si="10"/>
        <v>67</v>
      </c>
      <c r="H112" s="3" t="str">
        <f t="shared" si="11"/>
        <v>M 60-69</v>
      </c>
      <c r="I112" s="8">
        <f>54.09+6.17</f>
        <v>60.260000000000005</v>
      </c>
      <c r="J112" s="9">
        <v>110</v>
      </c>
      <c r="K112" s="3">
        <v>5</v>
      </c>
    </row>
    <row r="113" spans="1:11" ht="12.75">
      <c r="A113" s="3">
        <v>5</v>
      </c>
      <c r="B113" s="3" t="s">
        <v>80</v>
      </c>
      <c r="C113" s="3" t="s">
        <v>78</v>
      </c>
      <c r="D113" t="s">
        <v>81</v>
      </c>
      <c r="E113" t="str">
        <f t="shared" si="9"/>
        <v>67</v>
      </c>
      <c r="F113" t="s">
        <v>13</v>
      </c>
      <c r="G113" s="1">
        <f t="shared" si="10"/>
        <v>43</v>
      </c>
      <c r="H113" s="3" t="str">
        <f t="shared" si="11"/>
        <v>M 40-49</v>
      </c>
      <c r="I113" s="8">
        <f>54.09+6.29</f>
        <v>60.38</v>
      </c>
      <c r="J113" s="9">
        <v>111</v>
      </c>
      <c r="K113" s="3">
        <v>26</v>
      </c>
    </row>
    <row r="114" spans="1:11" ht="12.75">
      <c r="A114" s="3">
        <v>126</v>
      </c>
      <c r="B114" s="3" t="s">
        <v>280</v>
      </c>
      <c r="C114" s="3" t="s">
        <v>281</v>
      </c>
      <c r="D114" t="s">
        <v>282</v>
      </c>
      <c r="E114" t="str">
        <f t="shared" si="9"/>
        <v>47</v>
      </c>
      <c r="F114" t="s">
        <v>13</v>
      </c>
      <c r="G114" s="1">
        <f t="shared" si="10"/>
        <v>63</v>
      </c>
      <c r="H114" s="3" t="str">
        <f t="shared" si="11"/>
        <v>M 60-69</v>
      </c>
      <c r="I114" s="8">
        <f>54.09+6.41</f>
        <v>60.5</v>
      </c>
      <c r="J114" s="9">
        <v>112</v>
      </c>
      <c r="K114" s="3">
        <v>6</v>
      </c>
    </row>
    <row r="115" spans="1:11" ht="12.75">
      <c r="A115" s="3">
        <v>66</v>
      </c>
      <c r="B115" s="3" t="s">
        <v>202</v>
      </c>
      <c r="C115" s="3" t="s">
        <v>203</v>
      </c>
      <c r="D115" t="s">
        <v>204</v>
      </c>
      <c r="E115" t="str">
        <f t="shared" si="9"/>
        <v>35</v>
      </c>
      <c r="F115" t="s">
        <v>13</v>
      </c>
      <c r="G115" s="1">
        <f t="shared" si="10"/>
        <v>75</v>
      </c>
      <c r="H115" s="3" t="str">
        <f t="shared" si="11"/>
        <v>M &gt;=70</v>
      </c>
      <c r="I115" s="8">
        <f>54.09+7.09</f>
        <v>61.18000000000001</v>
      </c>
      <c r="J115" s="9">
        <v>113</v>
      </c>
      <c r="K115" s="3">
        <v>1</v>
      </c>
    </row>
    <row r="116" spans="1:11" ht="12.75">
      <c r="A116" s="3">
        <v>83</v>
      </c>
      <c r="B116" s="3" t="s">
        <v>231</v>
      </c>
      <c r="D116" t="s">
        <v>232</v>
      </c>
      <c r="E116" t="str">
        <f t="shared" si="9"/>
        <v>88</v>
      </c>
      <c r="F116" t="s">
        <v>13</v>
      </c>
      <c r="G116" s="1">
        <f t="shared" si="10"/>
        <v>22</v>
      </c>
      <c r="H116" s="3" t="str">
        <f t="shared" si="11"/>
        <v>M 16-29</v>
      </c>
      <c r="I116" s="8">
        <f>54.09+8.2</f>
        <v>62.290000000000006</v>
      </c>
      <c r="J116" s="9">
        <v>114</v>
      </c>
      <c r="K116" s="3">
        <v>23</v>
      </c>
    </row>
    <row r="117" spans="1:11" ht="12.75">
      <c r="A117" s="3">
        <v>38</v>
      </c>
      <c r="B117" s="3" t="s">
        <v>148</v>
      </c>
      <c r="C117" s="3" t="s">
        <v>149</v>
      </c>
      <c r="D117" t="s">
        <v>311</v>
      </c>
      <c r="E117" t="str">
        <f t="shared" si="9"/>
        <v>61</v>
      </c>
      <c r="F117" t="s">
        <v>13</v>
      </c>
      <c r="G117" s="1">
        <f t="shared" si="10"/>
        <v>49</v>
      </c>
      <c r="H117" s="3" t="str">
        <f t="shared" si="11"/>
        <v>M 40-49</v>
      </c>
      <c r="I117" s="8">
        <f>54.09+9.15</f>
        <v>63.24</v>
      </c>
      <c r="J117" s="9">
        <v>115</v>
      </c>
      <c r="K117" s="3">
        <v>27</v>
      </c>
    </row>
    <row r="118" spans="1:11" ht="12.75">
      <c r="A118" s="3">
        <v>30</v>
      </c>
      <c r="B118" s="3" t="s">
        <v>135</v>
      </c>
      <c r="D118" t="s">
        <v>136</v>
      </c>
      <c r="E118" t="str">
        <f t="shared" si="9"/>
        <v>52</v>
      </c>
      <c r="F118" t="s">
        <v>13</v>
      </c>
      <c r="G118" s="1">
        <f t="shared" si="10"/>
        <v>58</v>
      </c>
      <c r="H118" s="3" t="str">
        <f t="shared" si="11"/>
        <v>M 50-59</v>
      </c>
      <c r="I118" s="8">
        <f>54.09+10.05</f>
        <v>64.14</v>
      </c>
      <c r="J118" s="9">
        <v>116</v>
      </c>
      <c r="K118" s="3">
        <v>21</v>
      </c>
    </row>
    <row r="119" spans="1:11" ht="12.75">
      <c r="A119" s="3">
        <v>96</v>
      </c>
      <c r="B119" s="3" t="s">
        <v>294</v>
      </c>
      <c r="C119" s="3" t="s">
        <v>281</v>
      </c>
      <c r="D119" t="s">
        <v>295</v>
      </c>
      <c r="E119" t="str">
        <f t="shared" si="9"/>
        <v>73</v>
      </c>
      <c r="F119" t="s">
        <v>13</v>
      </c>
      <c r="G119" s="1">
        <f t="shared" si="10"/>
        <v>37</v>
      </c>
      <c r="H119" s="3" t="str">
        <f t="shared" si="11"/>
        <v>M 30-39</v>
      </c>
      <c r="I119" s="8">
        <f>54.09+11.35</f>
        <v>65.44</v>
      </c>
      <c r="J119" s="9">
        <v>117</v>
      </c>
      <c r="K119" s="3">
        <v>23</v>
      </c>
    </row>
    <row r="120" spans="1:11" ht="12.75">
      <c r="A120" s="3">
        <v>36</v>
      </c>
      <c r="B120" s="3" t="s">
        <v>146</v>
      </c>
      <c r="D120" t="s">
        <v>147</v>
      </c>
      <c r="E120" t="str">
        <f t="shared" si="9"/>
        <v>53</v>
      </c>
      <c r="F120" t="s">
        <v>13</v>
      </c>
      <c r="G120" s="1">
        <f t="shared" si="10"/>
        <v>57</v>
      </c>
      <c r="H120" s="3" t="str">
        <f t="shared" si="11"/>
        <v>M 50-59</v>
      </c>
      <c r="I120" s="8">
        <f>54.09+13.14</f>
        <v>67.23</v>
      </c>
      <c r="J120" s="9">
        <v>118</v>
      </c>
      <c r="K120" s="3">
        <v>22</v>
      </c>
    </row>
    <row r="121" spans="1:11" ht="12.75">
      <c r="A121" s="3">
        <v>31</v>
      </c>
      <c r="B121" s="3" t="s">
        <v>137</v>
      </c>
      <c r="C121" s="3" t="s">
        <v>78</v>
      </c>
      <c r="D121" t="s">
        <v>138</v>
      </c>
      <c r="E121" t="str">
        <f t="shared" si="9"/>
        <v>79</v>
      </c>
      <c r="F121" t="s">
        <v>24</v>
      </c>
      <c r="G121" s="1">
        <f t="shared" si="10"/>
        <v>31</v>
      </c>
      <c r="H121" s="3" t="str">
        <f t="shared" si="11"/>
        <v>K 30-45</v>
      </c>
      <c r="I121" s="8">
        <f>54.09+13.15</f>
        <v>67.24000000000001</v>
      </c>
      <c r="J121" s="9">
        <v>119</v>
      </c>
      <c r="K121" s="3">
        <v>6</v>
      </c>
    </row>
    <row r="122" spans="1:11" ht="12.75">
      <c r="A122" s="3">
        <v>42</v>
      </c>
      <c r="B122" s="3" t="s">
        <v>159</v>
      </c>
      <c r="C122" s="3" t="s">
        <v>26</v>
      </c>
      <c r="D122" t="s">
        <v>160</v>
      </c>
      <c r="E122" t="str">
        <f t="shared" si="9"/>
        <v>52</v>
      </c>
      <c r="F122" t="s">
        <v>13</v>
      </c>
      <c r="G122" s="1">
        <f t="shared" si="10"/>
        <v>58</v>
      </c>
      <c r="H122" s="3" t="str">
        <f t="shared" si="11"/>
        <v>M 50-59</v>
      </c>
      <c r="I122" s="8">
        <f>54.09+16.15</f>
        <v>70.24000000000001</v>
      </c>
      <c r="J122" s="9">
        <v>120</v>
      </c>
      <c r="K122" s="3">
        <v>23</v>
      </c>
    </row>
    <row r="123" spans="1:11" ht="12.75">
      <c r="A123" s="3">
        <v>71</v>
      </c>
      <c r="B123" s="3" t="s">
        <v>209</v>
      </c>
      <c r="C123" s="3" t="s">
        <v>210</v>
      </c>
      <c r="D123" t="s">
        <v>211</v>
      </c>
      <c r="E123" t="str">
        <f t="shared" si="9"/>
        <v>38</v>
      </c>
      <c r="F123" t="s">
        <v>13</v>
      </c>
      <c r="G123" s="1">
        <f t="shared" si="10"/>
        <v>72</v>
      </c>
      <c r="H123" s="3" t="str">
        <f t="shared" si="11"/>
        <v>M &gt;=70</v>
      </c>
      <c r="I123" s="8">
        <f>54.09+16.45</f>
        <v>70.54</v>
      </c>
      <c r="J123" s="9">
        <v>121</v>
      </c>
      <c r="K123" s="3">
        <v>2</v>
      </c>
    </row>
    <row r="124" spans="1:9" ht="12.75">
      <c r="A124" s="3">
        <v>131</v>
      </c>
      <c r="B124" s="3" t="s">
        <v>298</v>
      </c>
      <c r="D124" t="s">
        <v>299</v>
      </c>
      <c r="E124" t="str">
        <f t="shared" si="9"/>
        <v>90</v>
      </c>
      <c r="F124" t="s">
        <v>24</v>
      </c>
      <c r="G124" s="1">
        <f t="shared" si="10"/>
        <v>20</v>
      </c>
      <c r="H124" s="3" t="str">
        <f t="shared" si="11"/>
        <v>K 16-29</v>
      </c>
      <c r="I124" s="8"/>
    </row>
    <row r="125" spans="1:9" ht="12.75">
      <c r="A125" s="3">
        <v>107</v>
      </c>
      <c r="B125" s="3" t="s">
        <v>270</v>
      </c>
      <c r="D125" t="s">
        <v>271</v>
      </c>
      <c r="E125" t="str">
        <f t="shared" si="9"/>
        <v>92</v>
      </c>
      <c r="F125" t="s">
        <v>13</v>
      </c>
      <c r="G125" s="1">
        <f t="shared" si="10"/>
        <v>18</v>
      </c>
      <c r="H125" s="3" t="str">
        <f t="shared" si="11"/>
        <v>M 16-29</v>
      </c>
      <c r="I125" s="8"/>
    </row>
    <row r="126" spans="1:9" ht="12.75">
      <c r="A126" s="3">
        <v>129</v>
      </c>
      <c r="B126" s="3" t="s">
        <v>296</v>
      </c>
      <c r="D126" t="s">
        <v>297</v>
      </c>
      <c r="E126" t="str">
        <f t="shared" si="9"/>
        <v>88</v>
      </c>
      <c r="F126" t="s">
        <v>13</v>
      </c>
      <c r="G126" s="1">
        <f t="shared" si="10"/>
        <v>22</v>
      </c>
      <c r="H126" s="3" t="str">
        <f t="shared" si="11"/>
        <v>M 16-29</v>
      </c>
      <c r="I126" s="8"/>
    </row>
    <row r="127" spans="1:9" ht="12.75">
      <c r="A127" s="3">
        <v>11</v>
      </c>
      <c r="B127" s="3" t="s">
        <v>95</v>
      </c>
      <c r="C127" s="3" t="s">
        <v>78</v>
      </c>
      <c r="D127" t="s">
        <v>96</v>
      </c>
      <c r="E127" t="str">
        <f t="shared" si="9"/>
        <v>89</v>
      </c>
      <c r="F127" t="s">
        <v>13</v>
      </c>
      <c r="G127" s="1">
        <f t="shared" si="10"/>
        <v>21</v>
      </c>
      <c r="H127" s="3" t="str">
        <f t="shared" si="11"/>
        <v>M 16-29</v>
      </c>
      <c r="I127" s="8"/>
    </row>
    <row r="128" spans="1:9" ht="12.75">
      <c r="A128" s="3">
        <v>75</v>
      </c>
      <c r="B128" s="3" t="s">
        <v>223</v>
      </c>
      <c r="C128" s="3" t="s">
        <v>224</v>
      </c>
      <c r="D128" t="s">
        <v>225</v>
      </c>
      <c r="E128" t="str">
        <f t="shared" si="9"/>
        <v>83</v>
      </c>
      <c r="F128" t="s">
        <v>13</v>
      </c>
      <c r="G128" s="1">
        <f t="shared" si="10"/>
        <v>27</v>
      </c>
      <c r="H128" s="3" t="str">
        <f t="shared" si="11"/>
        <v>M 16-29</v>
      </c>
      <c r="I128" s="8"/>
    </row>
    <row r="129" spans="7:9" ht="12.75">
      <c r="G129" s="1"/>
      <c r="I129" s="8"/>
    </row>
    <row r="130" spans="7:9" ht="12.75">
      <c r="G130" s="1"/>
      <c r="I130" s="8"/>
    </row>
    <row r="131" spans="7:9" ht="12.75">
      <c r="G131" s="1"/>
      <c r="I131" s="8"/>
    </row>
    <row r="132" spans="7:9" ht="12.75">
      <c r="G132" s="1"/>
      <c r="I132" s="8"/>
    </row>
    <row r="133" spans="7:9" ht="12.75">
      <c r="G133" s="1"/>
      <c r="I133" s="8"/>
    </row>
    <row r="134" spans="7:9" ht="12.75">
      <c r="G134" s="1"/>
      <c r="I134" s="8"/>
    </row>
    <row r="135" spans="7:9" ht="12.75">
      <c r="G135" s="1"/>
      <c r="I135" s="8"/>
    </row>
    <row r="136" spans="7:9" ht="12.75">
      <c r="G136" s="1"/>
      <c r="I136" s="8"/>
    </row>
    <row r="137" spans="7:9" ht="12.75">
      <c r="G137" s="1"/>
      <c r="I137" s="8"/>
    </row>
    <row r="138" spans="7:9" ht="12.75">
      <c r="G138" s="1"/>
      <c r="I138" s="8"/>
    </row>
    <row r="139" spans="7:9" ht="12.75">
      <c r="G139" s="1"/>
      <c r="I139" s="8"/>
    </row>
    <row r="140" spans="7:9" ht="12.75">
      <c r="G140" s="1"/>
      <c r="I140" s="8"/>
    </row>
    <row r="141" spans="7:9" ht="12.75">
      <c r="G141" s="1"/>
      <c r="I141" s="8"/>
    </row>
    <row r="142" spans="7:9" ht="12.75">
      <c r="G142" s="1"/>
      <c r="I142" s="8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spans="1:11" ht="12.75">
      <c r="A151"/>
      <c r="B151"/>
      <c r="C151"/>
      <c r="H151"/>
      <c r="I151"/>
      <c r="J151"/>
      <c r="K15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spans="1:11" ht="12.75">
      <c r="A278"/>
      <c r="B278"/>
      <c r="C278"/>
      <c r="H278"/>
      <c r="I278"/>
      <c r="J278" s="10"/>
      <c r="K278"/>
    </row>
    <row r="279" ht="12.75">
      <c r="D279" s="4" t="s">
        <v>8</v>
      </c>
    </row>
    <row r="280" ht="12.75">
      <c r="D280" s="2"/>
    </row>
    <row r="281" ht="12.75">
      <c r="D281" s="4" t="s">
        <v>12</v>
      </c>
    </row>
  </sheetData>
  <mergeCells count="1">
    <mergeCell ref="A1:K1"/>
  </mergeCells>
  <printOptions/>
  <pageMargins left="0.75" right="0.75" top="1" bottom="1" header="0.5" footer="0.5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Lukasz</cp:lastModifiedBy>
  <cp:lastPrinted>2010-06-06T14:36:45Z</cp:lastPrinted>
  <dcterms:created xsi:type="dcterms:W3CDTF">2007-05-25T09:36:40Z</dcterms:created>
  <dcterms:modified xsi:type="dcterms:W3CDTF">2010-06-08T06:26:47Z</dcterms:modified>
  <cp:category/>
  <cp:version/>
  <cp:contentType/>
  <cp:contentStatus/>
</cp:coreProperties>
</file>